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NTNU- PhD\Papersmios\2. SRC\Formaldehyde_simulation\"/>
    </mc:Choice>
  </mc:AlternateContent>
  <bookViews>
    <workbookView xWindow="0" yWindow="0" windowWidth="20490" windowHeight="7620"/>
  </bookViews>
  <sheets>
    <sheet name="Ark1" sheetId="1" r:id="rId1"/>
    <sheet name="Ark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24" i="1"/>
  <c r="N28" i="1"/>
  <c r="G29" i="1"/>
  <c r="F29" i="1" s="1"/>
  <c r="M28" i="1"/>
  <c r="G28" i="1"/>
  <c r="L28" i="1"/>
  <c r="L29" i="1" s="1"/>
  <c r="C29" i="1" s="1"/>
  <c r="D29" i="1" s="1"/>
  <c r="D28" i="1"/>
  <c r="F28" i="1"/>
  <c r="L25" i="1"/>
  <c r="C26" i="1"/>
  <c r="D26" i="1" s="1"/>
  <c r="C25" i="1"/>
  <c r="D25" i="1"/>
  <c r="M25" i="1"/>
  <c r="E24" i="1"/>
  <c r="D24" i="1"/>
  <c r="L24" i="1"/>
  <c r="F25" i="1"/>
  <c r="G25" i="1"/>
  <c r="F24" i="1"/>
  <c r="G24" i="1"/>
  <c r="M19" i="1"/>
  <c r="M18" i="1"/>
  <c r="M22" i="1"/>
  <c r="M21" i="1"/>
  <c r="E22" i="1"/>
  <c r="E21" i="1"/>
  <c r="F22" i="1"/>
  <c r="F21" i="1"/>
  <c r="G22" i="1"/>
  <c r="L22" i="1"/>
  <c r="D22" i="1"/>
  <c r="C22" i="1"/>
  <c r="G21" i="1"/>
  <c r="M12" i="1"/>
  <c r="M13" i="1"/>
  <c r="M14" i="1"/>
  <c r="M11" i="1"/>
  <c r="L21" i="1"/>
  <c r="D21" i="1"/>
  <c r="N17" i="1"/>
  <c r="L12" i="1"/>
  <c r="L13" i="1"/>
  <c r="L14" i="1"/>
  <c r="L18" i="1"/>
  <c r="L19" i="1"/>
  <c r="L11" i="1"/>
  <c r="D19" i="1"/>
  <c r="E19" i="1" s="1"/>
  <c r="F19" i="1" s="1"/>
  <c r="G19" i="1" s="1"/>
  <c r="C19" i="1"/>
  <c r="D18" i="1"/>
  <c r="E18" i="1" s="1"/>
  <c r="F18" i="1" s="1"/>
  <c r="G18" i="1" s="1"/>
  <c r="C13" i="1"/>
  <c r="M29" i="1" l="1"/>
  <c r="E29" i="1"/>
  <c r="E28" i="1"/>
  <c r="E26" i="1"/>
  <c r="F26" i="1" s="1"/>
  <c r="G26" i="1" s="1"/>
  <c r="M24" i="1"/>
  <c r="I19" i="1"/>
  <c r="J19" i="1" s="1"/>
  <c r="K19" i="1"/>
  <c r="H19" i="1"/>
  <c r="I18" i="1"/>
  <c r="J18" i="1" s="1"/>
  <c r="K18" i="1"/>
  <c r="H18" i="1"/>
  <c r="C14" i="1"/>
  <c r="D14" i="1" s="1"/>
  <c r="E14" i="1" s="1"/>
  <c r="F14" i="1" s="1"/>
  <c r="G14" i="1" s="1"/>
  <c r="M26" i="1" l="1"/>
  <c r="L26" i="1"/>
  <c r="K14" i="1"/>
  <c r="I14" i="1"/>
  <c r="J14" i="1" s="1"/>
  <c r="H14" i="1"/>
  <c r="B12" i="2"/>
  <c r="B11" i="2"/>
  <c r="B10" i="2"/>
  <c r="E5" i="2"/>
  <c r="B8" i="1"/>
  <c r="B7" i="1"/>
  <c r="D13" i="1" l="1"/>
  <c r="E13" i="1" s="1"/>
  <c r="F13" i="1" s="1"/>
  <c r="G13" i="1" s="1"/>
  <c r="D11" i="1"/>
  <c r="E11" i="1" s="1"/>
  <c r="F11" i="1" s="1"/>
  <c r="G11" i="1" s="1"/>
  <c r="C11" i="1"/>
  <c r="G12" i="1"/>
  <c r="C4" i="1"/>
  <c r="H12" i="1" l="1"/>
  <c r="K12" i="1"/>
  <c r="I12" i="1"/>
  <c r="J12" i="1" s="1"/>
  <c r="F12" i="1"/>
  <c r="E12" i="1" s="1"/>
  <c r="D12" i="1" s="1"/>
  <c r="C12" i="1" s="1"/>
  <c r="B12" i="1" s="1"/>
  <c r="K11" i="1"/>
  <c r="I11" i="1"/>
  <c r="J11" i="1" s="1"/>
  <c r="H11" i="1"/>
  <c r="H13" i="1"/>
  <c r="K13" i="1"/>
  <c r="I13" i="1"/>
  <c r="J13" i="1" s="1"/>
</calcChain>
</file>

<file path=xl/sharedStrings.xml><?xml version="1.0" encoding="utf-8"?>
<sst xmlns="http://schemas.openxmlformats.org/spreadsheetml/2006/main" count="47" uniqueCount="45">
  <si>
    <t xml:space="preserve">MW </t>
  </si>
  <si>
    <t>MeOH</t>
  </si>
  <si>
    <t>g/mol</t>
  </si>
  <si>
    <t>Dry air</t>
  </si>
  <si>
    <t>Max F_MeOH</t>
  </si>
  <si>
    <t>kg/h MeOH</t>
  </si>
  <si>
    <t>kmol/h MeOH</t>
  </si>
  <si>
    <t>kmol/h tot</t>
  </si>
  <si>
    <t>kmol/h air</t>
  </si>
  <si>
    <t>kg/h air</t>
  </si>
  <si>
    <t>z MeOH</t>
  </si>
  <si>
    <t>F_MeOH max</t>
  </si>
  <si>
    <t>kg/h</t>
  </si>
  <si>
    <t>F_air max</t>
  </si>
  <si>
    <t>Max F_air</t>
  </si>
  <si>
    <t>Nominal</t>
  </si>
  <si>
    <t>z air</t>
  </si>
  <si>
    <t>% mol MeOH</t>
  </si>
  <si>
    <t>T</t>
  </si>
  <si>
    <t>K</t>
  </si>
  <si>
    <t>P</t>
  </si>
  <si>
    <t>kg/m3</t>
  </si>
  <si>
    <t>at normal operating conditions of 20 C and 1 atm</t>
  </si>
  <si>
    <t>m^3/h air</t>
  </si>
  <si>
    <t>m^3/s air</t>
  </si>
  <si>
    <t>kg/s air</t>
  </si>
  <si>
    <t>scaling</t>
  </si>
  <si>
    <t>in this case, air is not enough</t>
  </si>
  <si>
    <t>https://brage.bibsys.no/xmlui/bitstream/handle/11250/260722/566388_FULLTEXT01.pdf?sequence=1&amp;isAllowed=y</t>
  </si>
  <si>
    <t>Uc=250-400</t>
  </si>
  <si>
    <t>Uc</t>
  </si>
  <si>
    <t>Nc</t>
  </si>
  <si>
    <t>dc</t>
  </si>
  <si>
    <t>pi</t>
  </si>
  <si>
    <t>Test</t>
  </si>
  <si>
    <t>m tot</t>
  </si>
  <si>
    <t>Calculation of gains</t>
  </si>
  <si>
    <t>mtot/mMeOH</t>
  </si>
  <si>
    <t>Change of  10% in m_MeOH, keeping x_MeOH at 10%, using m_air to control x_MeOH. Effect in mtot</t>
  </si>
  <si>
    <t>Change in 10% in m_MeOH, keeping m_tot constant, using m_air to control m_tot. Effect in x_MeOH</t>
  </si>
  <si>
    <t>x MeOH</t>
  </si>
  <si>
    <t>xMeOH/mMeOH</t>
  </si>
  <si>
    <t>Change of  10% in m_air, keeping x_MeOH at 10%, using m_MeOH to control x_MeOH. Effect in mtot</t>
  </si>
  <si>
    <t>mtot/mair</t>
  </si>
  <si>
    <t>Change in 3% in m_air, keeping m_tot constant, using m_MeOH to control m_tot. Effect in x_MeOH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</si>
</sst>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7" formatCode="0.00000"/>
    <numFmt numFmtId="169" formatCode="0.0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0" borderId="0" xfId="1"/>
    <xf numFmtId="1" fontId="0" fillId="0" borderId="0" xfId="0" applyNumberForma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0" fontId="4" fillId="0" borderId="0" xfId="0" applyFont="1"/>
    <xf numFmtId="2" fontId="4" fillId="0" borderId="0" xfId="0" applyNumberFormat="1" applyFont="1"/>
    <xf numFmtId="167" fontId="4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599810</xdr:colOff>
      <xdr:row>6</xdr:row>
      <xdr:rowOff>180905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2123810" cy="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rage.bibsys.no/xmlui/bitstream/handle/11250/260722/566388_FULLTEXT01.pdf?sequence=1&amp;isAllowed=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"/>
  <sheetViews>
    <sheetView tabSelected="1" topLeftCell="A10" workbookViewId="0">
      <selection activeCell="N24" sqref="N24"/>
    </sheetView>
  </sheetViews>
  <sheetFormatPr baseColWidth="10" defaultRowHeight="15" x14ac:dyDescent="0.25"/>
  <cols>
    <col min="1" max="1" width="12.7109375" bestFit="1" customWidth="1"/>
    <col min="2" max="2" width="12.7109375" customWidth="1"/>
    <col min="3" max="3" width="15.5703125" bestFit="1" customWidth="1"/>
    <col min="4" max="4" width="13.85546875" bestFit="1" customWidth="1"/>
    <col min="5" max="6" width="14.5703125" bestFit="1" customWidth="1"/>
    <col min="7" max="7" width="16.7109375" bestFit="1" customWidth="1"/>
    <col min="8" max="8" width="12.5703125" bestFit="1" customWidth="1"/>
    <col min="14" max="14" width="12.7109375" bestFit="1" customWidth="1"/>
  </cols>
  <sheetData>
    <row r="3" spans="1:15" x14ac:dyDescent="0.25">
      <c r="A3" t="s">
        <v>0</v>
      </c>
    </row>
    <row r="4" spans="1:15" x14ac:dyDescent="0.25">
      <c r="A4" t="s">
        <v>1</v>
      </c>
      <c r="C4">
        <f>32.04</f>
        <v>32.04</v>
      </c>
      <c r="D4" t="s">
        <v>2</v>
      </c>
      <c r="F4" t="s">
        <v>17</v>
      </c>
      <c r="G4">
        <v>0.1</v>
      </c>
      <c r="I4" t="s">
        <v>18</v>
      </c>
      <c r="J4">
        <v>293.14999999999998</v>
      </c>
      <c r="K4" t="s">
        <v>19</v>
      </c>
    </row>
    <row r="5" spans="1:15" x14ac:dyDescent="0.25">
      <c r="A5" t="s">
        <v>3</v>
      </c>
      <c r="C5">
        <v>28.964700000000001</v>
      </c>
      <c r="D5" t="s">
        <v>2</v>
      </c>
      <c r="I5" t="s">
        <v>20</v>
      </c>
    </row>
    <row r="6" spans="1:15" x14ac:dyDescent="0.25">
      <c r="A6" t="s">
        <v>26</v>
      </c>
      <c r="B6">
        <v>3</v>
      </c>
      <c r="J6">
        <v>1.204</v>
      </c>
      <c r="K6" t="s">
        <v>21</v>
      </c>
      <c r="L6" t="s">
        <v>22</v>
      </c>
    </row>
    <row r="7" spans="1:15" x14ac:dyDescent="0.25">
      <c r="A7" t="s">
        <v>11</v>
      </c>
      <c r="B7">
        <f>1400*B6</f>
        <v>4200</v>
      </c>
      <c r="C7" t="s">
        <v>12</v>
      </c>
    </row>
    <row r="8" spans="1:15" x14ac:dyDescent="0.25">
      <c r="A8" t="s">
        <v>13</v>
      </c>
      <c r="B8">
        <f>10000*3</f>
        <v>30000</v>
      </c>
      <c r="C8" t="s">
        <v>12</v>
      </c>
    </row>
    <row r="10" spans="1:15" x14ac:dyDescent="0.25">
      <c r="B10" s="10" t="s">
        <v>10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16</v>
      </c>
      <c r="I10" s="10" t="s">
        <v>23</v>
      </c>
      <c r="J10" s="10" t="s">
        <v>24</v>
      </c>
      <c r="K10" s="10" t="s">
        <v>25</v>
      </c>
      <c r="L10" s="10" t="s">
        <v>35</v>
      </c>
      <c r="M10" s="10" t="s">
        <v>40</v>
      </c>
    </row>
    <row r="11" spans="1:15" x14ac:dyDescent="0.25">
      <c r="A11" t="s">
        <v>4</v>
      </c>
      <c r="B11" s="3">
        <v>1</v>
      </c>
      <c r="C11" s="3">
        <f>B11*$B$7</f>
        <v>4200</v>
      </c>
      <c r="D11" s="1">
        <f>C11/$C$4</f>
        <v>131.08614232209737</v>
      </c>
      <c r="E11" s="1">
        <f>D11/$G$4</f>
        <v>1310.8614232209736</v>
      </c>
      <c r="F11" s="1">
        <f>E11-D11</f>
        <v>1179.7752808988762</v>
      </c>
      <c r="G11" s="2">
        <f>F11*$C$5</f>
        <v>34171.837078651683</v>
      </c>
      <c r="H11" s="1">
        <f>G11/$B$8</f>
        <v>1.139061235955056</v>
      </c>
      <c r="I11" s="5">
        <f>G11/$J$6</f>
        <v>28381.924483929968</v>
      </c>
      <c r="J11" s="4">
        <f>I11/3600</f>
        <v>7.8838679122027688</v>
      </c>
      <c r="K11" s="6">
        <f>G11/3600</f>
        <v>9.4921769662921349</v>
      </c>
      <c r="L11" s="6">
        <f>C11+G11</f>
        <v>38371.837078651683</v>
      </c>
      <c r="M11">
        <f>D11/E11</f>
        <v>0.1</v>
      </c>
      <c r="O11" t="s">
        <v>27</v>
      </c>
    </row>
    <row r="12" spans="1:15" x14ac:dyDescent="0.25">
      <c r="A12" t="s">
        <v>14</v>
      </c>
      <c r="B12" s="2">
        <f>C12/C11</f>
        <v>0.87791592623336134</v>
      </c>
      <c r="C12" s="2">
        <f>D12*C4</f>
        <v>3687.2468901801176</v>
      </c>
      <c r="D12" s="2">
        <f>E12-F12</f>
        <v>115.08261205306235</v>
      </c>
      <c r="E12" s="2">
        <f>F12/0.9</f>
        <v>1150.826120530623</v>
      </c>
      <c r="F12" s="2">
        <f>G12/C5</f>
        <v>1035.7435084775607</v>
      </c>
      <c r="G12" s="2">
        <f>B8</f>
        <v>30000</v>
      </c>
      <c r="H12" s="2">
        <f>G12/B8</f>
        <v>1</v>
      </c>
      <c r="I12" s="5">
        <f t="shared" ref="I12:I13" si="0">G12/$J$6</f>
        <v>24916.943521594687</v>
      </c>
      <c r="J12" s="4">
        <f t="shared" ref="J12:J13" si="1">I12/3600</f>
        <v>6.9213732004429689</v>
      </c>
      <c r="K12" s="6">
        <f t="shared" ref="K12:K13" si="2">G12/3600</f>
        <v>8.3333333333333339</v>
      </c>
      <c r="L12" s="6">
        <f t="shared" ref="L12:L19" si="3">C12+G12</f>
        <v>33687.246890180118</v>
      </c>
      <c r="M12">
        <f t="shared" ref="M12:M14" si="4">D12/E12</f>
        <v>0.10000000000000003</v>
      </c>
    </row>
    <row r="13" spans="1:15" x14ac:dyDescent="0.25">
      <c r="A13" t="s">
        <v>15</v>
      </c>
      <c r="B13" s="3">
        <v>0.7</v>
      </c>
      <c r="C13" s="3">
        <f>B13*$B$7</f>
        <v>2940</v>
      </c>
      <c r="D13" s="1">
        <f>C13/$C$4</f>
        <v>91.760299625468164</v>
      </c>
      <c r="E13" s="1">
        <f>D13/$G$4</f>
        <v>917.60299625468156</v>
      </c>
      <c r="F13" s="1">
        <f>E13-D13</f>
        <v>825.84269662921338</v>
      </c>
      <c r="G13" s="2">
        <f>F13*$C$5</f>
        <v>23920.285955056177</v>
      </c>
      <c r="H13" s="1">
        <f>G13/$B$8</f>
        <v>0.79734286516853925</v>
      </c>
      <c r="I13" s="5">
        <f t="shared" si="0"/>
        <v>19867.347138750978</v>
      </c>
      <c r="J13" s="4">
        <f t="shared" si="1"/>
        <v>5.5187075385419382</v>
      </c>
      <c r="K13" s="6">
        <f t="shared" si="2"/>
        <v>6.6445238764044934</v>
      </c>
      <c r="L13" s="6">
        <f t="shared" si="3"/>
        <v>26860.285955056177</v>
      </c>
      <c r="M13">
        <f t="shared" si="4"/>
        <v>0.1</v>
      </c>
    </row>
    <row r="14" spans="1:15" x14ac:dyDescent="0.25">
      <c r="A14" t="s">
        <v>34</v>
      </c>
      <c r="B14">
        <v>0.76</v>
      </c>
      <c r="C14" s="3">
        <f>B14*$B$7</f>
        <v>3192</v>
      </c>
      <c r="D14" s="1">
        <f>C14/$C$4</f>
        <v>99.625468164794015</v>
      </c>
      <c r="E14" s="1">
        <f>D14/$G$4</f>
        <v>996.25468164794006</v>
      </c>
      <c r="F14" s="1">
        <f>E14-D14</f>
        <v>896.62921348314603</v>
      </c>
      <c r="G14" s="2">
        <f>F14*$C$5</f>
        <v>25970.596179775279</v>
      </c>
      <c r="H14" s="1">
        <f>G14/$B$8</f>
        <v>0.86568653932584261</v>
      </c>
      <c r="I14" s="5">
        <f t="shared" ref="I14" si="5">G14/$J$6</f>
        <v>21570.262607786779</v>
      </c>
      <c r="J14" s="4">
        <f t="shared" ref="J14" si="6">I14/3600</f>
        <v>5.9917396132741052</v>
      </c>
      <c r="K14" s="6">
        <f t="shared" ref="K14" si="7">G14/3600</f>
        <v>7.2140544943820215</v>
      </c>
      <c r="L14" s="6">
        <f t="shared" si="3"/>
        <v>29162.596179775279</v>
      </c>
      <c r="M14">
        <f t="shared" si="4"/>
        <v>0.1</v>
      </c>
    </row>
    <row r="15" spans="1:15" x14ac:dyDescent="0.25">
      <c r="C15" s="3"/>
      <c r="D15" s="1"/>
      <c r="E15" s="1"/>
      <c r="F15" s="1"/>
      <c r="G15" s="2"/>
      <c r="H15" s="1"/>
      <c r="I15" s="5"/>
      <c r="J15" s="4"/>
      <c r="K15" s="6"/>
      <c r="L15" s="6"/>
    </row>
    <row r="16" spans="1:15" x14ac:dyDescent="0.25">
      <c r="A16" s="9" t="s">
        <v>36</v>
      </c>
      <c r="L16" s="6"/>
      <c r="N16" s="12" t="s">
        <v>37</v>
      </c>
    </row>
    <row r="17" spans="1:14" x14ac:dyDescent="0.25">
      <c r="A17" t="s">
        <v>38</v>
      </c>
      <c r="L17" s="6"/>
      <c r="N17" s="13">
        <f>(L19-L18)/(C19-C18)</f>
        <v>9.1361516853932656</v>
      </c>
    </row>
    <row r="18" spans="1:14" x14ac:dyDescent="0.25">
      <c r="C18" s="3">
        <v>2940</v>
      </c>
      <c r="D18" s="1">
        <f>C18/$C$4</f>
        <v>91.760299625468164</v>
      </c>
      <c r="E18" s="1">
        <f>D18/$G$4</f>
        <v>917.60299625468156</v>
      </c>
      <c r="F18" s="1">
        <f>E18-D18</f>
        <v>825.84269662921338</v>
      </c>
      <c r="G18" s="2">
        <f>F18*$C$5</f>
        <v>23920.285955056177</v>
      </c>
      <c r="H18" s="1">
        <f>G18/$B$8</f>
        <v>0.79734286516853925</v>
      </c>
      <c r="I18" s="8">
        <f t="shared" ref="I18" si="8">G18/$J$6</f>
        <v>19867.347138750978</v>
      </c>
      <c r="J18" s="1">
        <f t="shared" ref="J18" si="9">I18/3600</f>
        <v>5.5187075385419382</v>
      </c>
      <c r="K18" s="2">
        <f t="shared" ref="K18" si="10">G18/3600</f>
        <v>6.6445238764044934</v>
      </c>
      <c r="L18" s="6">
        <f t="shared" si="3"/>
        <v>26860.285955056177</v>
      </c>
      <c r="M18">
        <f>D18/E18</f>
        <v>0.1</v>
      </c>
      <c r="N18" s="12"/>
    </row>
    <row r="19" spans="1:14" x14ac:dyDescent="0.25">
      <c r="C19" s="3">
        <f>C18*1.1</f>
        <v>3234.0000000000005</v>
      </c>
      <c r="D19" s="1">
        <f>C19/$C$4</f>
        <v>100.936329588015</v>
      </c>
      <c r="E19" s="1">
        <f>D19/$G$4</f>
        <v>1009.36329588015</v>
      </c>
      <c r="F19" s="1">
        <f>E19-D19</f>
        <v>908.42696629213492</v>
      </c>
      <c r="G19" s="2">
        <f>F19*$C$5</f>
        <v>26312.314550561801</v>
      </c>
      <c r="H19" s="1">
        <f>G19/$B$8</f>
        <v>0.87707715168539335</v>
      </c>
      <c r="I19" s="8">
        <f t="shared" ref="I19" si="11">G19/$J$6</f>
        <v>21854.081852626081</v>
      </c>
      <c r="J19" s="1">
        <f t="shared" ref="J19" si="12">I19/3600</f>
        <v>6.0705782923961333</v>
      </c>
      <c r="K19" s="2">
        <f t="shared" ref="K19" si="13">G19/3600</f>
        <v>7.3089762640449445</v>
      </c>
      <c r="L19" s="6">
        <f t="shared" si="3"/>
        <v>29546.314550561801</v>
      </c>
      <c r="M19">
        <f>D19/E19</f>
        <v>0.1</v>
      </c>
      <c r="N19" s="12"/>
    </row>
    <row r="20" spans="1:14" x14ac:dyDescent="0.25">
      <c r="A20" t="s">
        <v>39</v>
      </c>
      <c r="N20" s="12" t="s">
        <v>41</v>
      </c>
    </row>
    <row r="21" spans="1:14" x14ac:dyDescent="0.25">
      <c r="C21" s="3">
        <v>2940</v>
      </c>
      <c r="D21" s="1">
        <f>C21/$C$4</f>
        <v>91.760299625468164</v>
      </c>
      <c r="E21" s="1">
        <f>D21+F21</f>
        <v>917.60299625468156</v>
      </c>
      <c r="F21" s="1">
        <f>G21/$C$5</f>
        <v>825.84269662921338</v>
      </c>
      <c r="G21" s="2">
        <f>L21-C21</f>
        <v>23920.285955056177</v>
      </c>
      <c r="L21" s="6">
        <f>L18</f>
        <v>26860.285955056177</v>
      </c>
      <c r="M21">
        <f>D21/E21</f>
        <v>0.1</v>
      </c>
      <c r="N21" s="12">
        <f>(M22-M21)/(C22-C21)</f>
        <v>3.4411277577603013E-5</v>
      </c>
    </row>
    <row r="22" spans="1:14" x14ac:dyDescent="0.25">
      <c r="C22" s="3">
        <f>C21*1.1</f>
        <v>3234.0000000000005</v>
      </c>
      <c r="D22" s="1">
        <f>C22/$C$4</f>
        <v>100.936329588015</v>
      </c>
      <c r="E22" s="1">
        <f>D22+F22</f>
        <v>916.62873983414829</v>
      </c>
      <c r="F22" s="1">
        <f>G22/$C$5</f>
        <v>815.69241024613325</v>
      </c>
      <c r="G22" s="2">
        <f>L22-C22</f>
        <v>23626.285955056177</v>
      </c>
      <c r="L22" s="6">
        <f>L21</f>
        <v>26860.285955056177</v>
      </c>
      <c r="M22" s="4">
        <f>D22/E22</f>
        <v>0.11011691560781531</v>
      </c>
      <c r="N22" s="12"/>
    </row>
    <row r="23" spans="1:14" x14ac:dyDescent="0.25">
      <c r="A23" t="s">
        <v>42</v>
      </c>
      <c r="N23" s="12" t="s">
        <v>43</v>
      </c>
    </row>
    <row r="24" spans="1:14" x14ac:dyDescent="0.25">
      <c r="C24" s="3">
        <v>2940</v>
      </c>
      <c r="D24" s="1">
        <f>C24/$C$4</f>
        <v>91.760299625468164</v>
      </c>
      <c r="E24" s="4">
        <f>D24+F24</f>
        <v>917.60299625468156</v>
      </c>
      <c r="F24" s="1">
        <f>G24/$C$5</f>
        <v>825.84269662921338</v>
      </c>
      <c r="G24" s="6">
        <f>G21</f>
        <v>23920.285955056177</v>
      </c>
      <c r="L24" s="6">
        <f>G24+C24</f>
        <v>26860.285955056177</v>
      </c>
      <c r="M24">
        <f>D24/E24</f>
        <v>0.1</v>
      </c>
      <c r="N24" s="14">
        <f>(L25-L24)/(G25-G24)</f>
        <v>1.1229082296726705</v>
      </c>
    </row>
    <row r="25" spans="1:14" x14ac:dyDescent="0.25">
      <c r="C25" s="3">
        <f>D25*C4</f>
        <v>3234</v>
      </c>
      <c r="D25" s="11">
        <f>M25*F25/(1-M25)</f>
        <v>100.93632958801498</v>
      </c>
      <c r="F25" s="1">
        <f>G25/$C$5</f>
        <v>908.42696629213481</v>
      </c>
      <c r="G25" s="6">
        <f>G24*1.1</f>
        <v>26312.314550561798</v>
      </c>
      <c r="L25" s="6">
        <f>G25+C25</f>
        <v>29546.314550561798</v>
      </c>
      <c r="M25">
        <f>M24</f>
        <v>0.1</v>
      </c>
      <c r="N25" s="12"/>
    </row>
    <row r="26" spans="1:14" x14ac:dyDescent="0.25">
      <c r="C26">
        <f>C25</f>
        <v>3234</v>
      </c>
      <c r="D26" s="1">
        <f>C26/$C$4</f>
        <v>100.93632958801498</v>
      </c>
      <c r="E26" s="1">
        <f>D26/$G$4</f>
        <v>1009.3632958801498</v>
      </c>
      <c r="F26" s="1">
        <f>E26-D26</f>
        <v>908.42696629213492</v>
      </c>
      <c r="G26" s="2">
        <f>F26*$C$5</f>
        <v>26312.314550561801</v>
      </c>
      <c r="H26" s="1"/>
      <c r="I26" s="8"/>
      <c r="J26" s="1"/>
      <c r="K26" s="2"/>
      <c r="L26" s="6">
        <f t="shared" ref="L26" si="14">C26+G26</f>
        <v>29546.314550561801</v>
      </c>
      <c r="M26">
        <f>D26/E26</f>
        <v>0.1</v>
      </c>
      <c r="N26" s="12"/>
    </row>
    <row r="27" spans="1:14" x14ac:dyDescent="0.25">
      <c r="A27" t="s">
        <v>44</v>
      </c>
      <c r="N27" s="12"/>
    </row>
    <row r="28" spans="1:14" x14ac:dyDescent="0.25">
      <c r="C28" s="3">
        <v>2940</v>
      </c>
      <c r="D28" s="1">
        <f>C28/$C$4</f>
        <v>91.760299625468164</v>
      </c>
      <c r="E28" s="4">
        <f>D28+F28</f>
        <v>917.60299625468156</v>
      </c>
      <c r="F28" s="1">
        <f>G28/$C$5</f>
        <v>825.84269662921338</v>
      </c>
      <c r="G28" s="6">
        <f>G24</f>
        <v>23920.285955056177</v>
      </c>
      <c r="L28" s="6">
        <f>G28+C28</f>
        <v>26860.285955056177</v>
      </c>
      <c r="M28">
        <f>D28/E28</f>
        <v>0.1</v>
      </c>
      <c r="N28" s="12">
        <f>(M29-M28)/(G29-G28)</f>
        <v>-3.4285888304194465E-5</v>
      </c>
    </row>
    <row r="29" spans="1:14" x14ac:dyDescent="0.25">
      <c r="C29" s="2">
        <f>L29-G29</f>
        <v>2222.3914213483149</v>
      </c>
      <c r="D29" s="1">
        <f>C29/$C$4</f>
        <v>69.363028131969884</v>
      </c>
      <c r="E29" s="4">
        <f>D29+F29</f>
        <v>919.98100566005974</v>
      </c>
      <c r="F29" s="1">
        <f>G29/$C$5</f>
        <v>850.6179775280898</v>
      </c>
      <c r="G29" s="6">
        <f>G28*1.03</f>
        <v>24637.894533707862</v>
      </c>
      <c r="L29" s="6">
        <f>L28</f>
        <v>26860.285955056177</v>
      </c>
      <c r="M29" s="4">
        <f>D29/E29</f>
        <v>7.5396152426216584E-2</v>
      </c>
      <c r="N29" s="12"/>
    </row>
    <row r="30" spans="1:14" x14ac:dyDescent="0.25">
      <c r="N30" s="12"/>
    </row>
    <row r="31" spans="1:14" x14ac:dyDescent="0.25">
      <c r="N31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A12" sqref="A12"/>
    </sheetView>
  </sheetViews>
  <sheetFormatPr baseColWidth="10" defaultRowHeight="15" x14ac:dyDescent="0.25"/>
  <sheetData>
    <row r="2" spans="1:5" x14ac:dyDescent="0.25">
      <c r="A2" s="7" t="s">
        <v>28</v>
      </c>
    </row>
    <row r="4" spans="1:5" x14ac:dyDescent="0.25">
      <c r="A4" t="s">
        <v>29</v>
      </c>
      <c r="D4" t="s">
        <v>32</v>
      </c>
      <c r="E4">
        <v>0.5</v>
      </c>
    </row>
    <row r="5" spans="1:5" x14ac:dyDescent="0.25">
      <c r="D5" t="s">
        <v>33</v>
      </c>
      <c r="E5">
        <f>PI()</f>
        <v>3.1415926535897931</v>
      </c>
    </row>
    <row r="9" spans="1:5" x14ac:dyDescent="0.25">
      <c r="A9" t="s">
        <v>30</v>
      </c>
      <c r="B9" t="s">
        <v>31</v>
      </c>
    </row>
    <row r="10" spans="1:5" x14ac:dyDescent="0.25">
      <c r="A10">
        <v>250</v>
      </c>
      <c r="B10" s="6">
        <f>A10*60/($E$5*$E$4)</f>
        <v>9549.2965855137209</v>
      </c>
    </row>
    <row r="11" spans="1:5" x14ac:dyDescent="0.25">
      <c r="A11">
        <v>400</v>
      </c>
      <c r="B11" s="6">
        <f>A11*60/($E$5*$E$4)</f>
        <v>15278.874536821953</v>
      </c>
    </row>
    <row r="12" spans="1:5" x14ac:dyDescent="0.25">
      <c r="A12">
        <v>350</v>
      </c>
      <c r="B12" s="6">
        <f>A12*60/($E$5*$E$4)</f>
        <v>13369.015219719209</v>
      </c>
    </row>
  </sheetData>
  <hyperlinks>
    <hyperlink ref="A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Reyes Lua</dc:creator>
  <cp:lastModifiedBy>Adriana Reyes Lua</cp:lastModifiedBy>
  <dcterms:created xsi:type="dcterms:W3CDTF">2019-04-26T13:05:34Z</dcterms:created>
  <dcterms:modified xsi:type="dcterms:W3CDTF">2019-05-23T08:16:43Z</dcterms:modified>
</cp:coreProperties>
</file>