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\Desktop\Skole\Prosjekt\"/>
    </mc:Choice>
  </mc:AlternateContent>
  <bookViews>
    <workbookView xWindow="0" yWindow="0" windowWidth="20490" windowHeight="9045"/>
  </bookViews>
  <sheets>
    <sheet name="RENT-B~1" sheetId="1" r:id="rId1"/>
  </sheets>
  <definedNames>
    <definedName name="solver_adj" localSheetId="0">'RENT-B~1'!$D$39</definedName>
    <definedName name="solver_opt" localSheetId="0">'RENT-B~1'!$D$40</definedName>
  </definedNames>
  <calcPr calcId="152511"/>
</workbook>
</file>

<file path=xl/calcChain.xml><?xml version="1.0" encoding="utf-8"?>
<calcChain xmlns="http://schemas.openxmlformats.org/spreadsheetml/2006/main">
  <c r="D16" i="1" l="1"/>
  <c r="D15" i="1"/>
  <c r="D5" i="1"/>
  <c r="D4" i="1"/>
  <c r="O16" i="1"/>
  <c r="F12" i="1"/>
  <c r="O15" i="1"/>
  <c r="P37" i="1"/>
  <c r="O37" i="1"/>
  <c r="N37" i="1"/>
  <c r="M37" i="1"/>
  <c r="L37" i="1"/>
  <c r="K37" i="1"/>
  <c r="J37" i="1"/>
  <c r="I37" i="1"/>
  <c r="H37" i="1"/>
  <c r="G37" i="1"/>
  <c r="F37" i="1"/>
  <c r="P33" i="1"/>
  <c r="O33" i="1"/>
  <c r="N33" i="1"/>
  <c r="M33" i="1"/>
  <c r="L33" i="1"/>
  <c r="K33" i="1"/>
  <c r="J33" i="1"/>
  <c r="I33" i="1"/>
  <c r="H33" i="1"/>
  <c r="G33" i="1"/>
  <c r="F33" i="1"/>
  <c r="P29" i="1"/>
  <c r="O29" i="1"/>
  <c r="N29" i="1"/>
  <c r="M29" i="1"/>
  <c r="L29" i="1"/>
  <c r="K29" i="1"/>
  <c r="J29" i="1"/>
  <c r="I29" i="1"/>
  <c r="H29" i="1"/>
  <c r="G29" i="1"/>
  <c r="F29" i="1"/>
  <c r="P16" i="1"/>
  <c r="N16" i="1"/>
  <c r="L16" i="1"/>
  <c r="J16" i="1"/>
  <c r="H16" i="1"/>
  <c r="P15" i="1"/>
  <c r="N15" i="1"/>
  <c r="L15" i="1"/>
  <c r="J15" i="1"/>
  <c r="H15" i="1"/>
  <c r="P14" i="1"/>
  <c r="F13" i="1"/>
  <c r="P10" i="1"/>
  <c r="O10" i="1"/>
  <c r="N10" i="1"/>
  <c r="M10" i="1"/>
  <c r="L10" i="1"/>
  <c r="K10" i="1"/>
  <c r="J10" i="1"/>
  <c r="I10" i="1"/>
  <c r="H10" i="1"/>
  <c r="G10" i="1"/>
  <c r="H17" i="1" l="1"/>
  <c r="L17" i="1"/>
  <c r="P17" i="1"/>
  <c r="J17" i="1"/>
  <c r="N17" i="1"/>
  <c r="G16" i="1"/>
  <c r="I16" i="1"/>
  <c r="K16" i="1"/>
  <c r="M16" i="1"/>
  <c r="O17" i="1"/>
  <c r="F26" i="1"/>
  <c r="G15" i="1"/>
  <c r="G17" i="1" s="1"/>
  <c r="I15" i="1"/>
  <c r="I17" i="1" s="1"/>
  <c r="K15" i="1"/>
  <c r="K17" i="1" s="1"/>
  <c r="M15" i="1"/>
  <c r="M17" i="1" s="1"/>
  <c r="I19" i="1"/>
  <c r="I24" i="1" s="1"/>
  <c r="M19" i="1"/>
  <c r="M24" i="1" s="1"/>
  <c r="F25" i="1"/>
  <c r="F38" i="1" s="1"/>
  <c r="G19" i="1"/>
  <c r="G24" i="1" s="1"/>
  <c r="K19" i="1"/>
  <c r="K24" i="1" s="1"/>
  <c r="O19" i="1"/>
  <c r="O24" i="1" s="1"/>
  <c r="H19" i="1"/>
  <c r="H24" i="1" s="1"/>
  <c r="J19" i="1"/>
  <c r="J24" i="1" s="1"/>
  <c r="L19" i="1"/>
  <c r="L24" i="1" s="1"/>
  <c r="N19" i="1"/>
  <c r="N24" i="1" s="1"/>
  <c r="P19" i="1"/>
  <c r="P24" i="1" s="1"/>
  <c r="F34" i="1" l="1"/>
  <c r="I20" i="1"/>
  <c r="I21" i="1" s="1"/>
  <c r="I22" i="1" s="1"/>
  <c r="I25" i="1" s="1"/>
  <c r="I34" i="1" s="1"/>
  <c r="K20" i="1"/>
  <c r="K21" i="1" s="1"/>
  <c r="K22" i="1" s="1"/>
  <c r="K25" i="1" s="1"/>
  <c r="F30" i="1"/>
  <c r="O20" i="1"/>
  <c r="O21" i="1" s="1"/>
  <c r="O22" i="1" s="1"/>
  <c r="O25" i="1" s="1"/>
  <c r="G20" i="1"/>
  <c r="G21" i="1" s="1"/>
  <c r="G22" i="1" s="1"/>
  <c r="G25" i="1" s="1"/>
  <c r="G34" i="1" s="1"/>
  <c r="M20" i="1"/>
  <c r="K38" i="1"/>
  <c r="K34" i="1"/>
  <c r="K30" i="1"/>
  <c r="O38" i="1"/>
  <c r="O34" i="1"/>
  <c r="O30" i="1"/>
  <c r="G38" i="1"/>
  <c r="P20" i="1"/>
  <c r="L20" i="1"/>
  <c r="H20" i="1"/>
  <c r="I38" i="1"/>
  <c r="N20" i="1"/>
  <c r="J20" i="1"/>
  <c r="I30" i="1" l="1"/>
  <c r="G30" i="1"/>
  <c r="G26" i="1"/>
  <c r="M21" i="1"/>
  <c r="M22" i="1" s="1"/>
  <c r="M25" i="1" s="1"/>
  <c r="J21" i="1"/>
  <c r="J22" i="1" s="1"/>
  <c r="J25" i="1" s="1"/>
  <c r="H21" i="1"/>
  <c r="H22" i="1" s="1"/>
  <c r="H25" i="1" s="1"/>
  <c r="P21" i="1"/>
  <c r="P22" i="1" s="1"/>
  <c r="P25" i="1" s="1"/>
  <c r="N21" i="1"/>
  <c r="N22" i="1" s="1"/>
  <c r="N25" i="1" s="1"/>
  <c r="L21" i="1"/>
  <c r="L22" i="1" s="1"/>
  <c r="L25" i="1" s="1"/>
  <c r="H26" i="1" l="1"/>
  <c r="I26" i="1" s="1"/>
  <c r="J26" i="1" s="1"/>
  <c r="K26" i="1" s="1"/>
  <c r="L26" i="1" s="1"/>
  <c r="M26" i="1" s="1"/>
  <c r="N26" i="1" s="1"/>
  <c r="O26" i="1" s="1"/>
  <c r="P26" i="1" s="1"/>
  <c r="M34" i="1"/>
  <c r="M38" i="1"/>
  <c r="M30" i="1"/>
  <c r="N38" i="1"/>
  <c r="N34" i="1"/>
  <c r="N30" i="1"/>
  <c r="L38" i="1"/>
  <c r="L34" i="1"/>
  <c r="L30" i="1"/>
  <c r="P38" i="1"/>
  <c r="P34" i="1"/>
  <c r="P30" i="1"/>
  <c r="H38" i="1"/>
  <c r="H34" i="1"/>
  <c r="H30" i="1"/>
  <c r="J38" i="1"/>
  <c r="J34" i="1"/>
  <c r="J30" i="1"/>
  <c r="Q34" i="1" l="1"/>
  <c r="F35" i="1" s="1"/>
  <c r="Q30" i="1"/>
  <c r="F31" i="1" s="1"/>
  <c r="Q38" i="1"/>
  <c r="D40" i="1" s="1"/>
</calcChain>
</file>

<file path=xl/sharedStrings.xml><?xml version="1.0" encoding="utf-8"?>
<sst xmlns="http://schemas.openxmlformats.org/spreadsheetml/2006/main" count="37" uniqueCount="32">
  <si>
    <t xml:space="preserve">Regneark for beregning av nåverdi og/eller intern rente. </t>
  </si>
  <si>
    <t>Verdier som må innsettes nedenfor er i fet kursiv.  Velg avskrivningsprinsipp.</t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</si>
  <si>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</si>
  <si>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</si>
  <si>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</si>
  <si>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</si>
  <si>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</si>
  <si>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</si>
  <si>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</si>
  <si>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</si>
  <si>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</si>
  <si>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Working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</si>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</sst>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0"/>
      <color rgb="FF000000"/>
      <name val="Arial"/>
    </font>
    <font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rgb="FF3266D5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hair">
        <color rgb="FF000000"/>
      </left>
      <right style="hair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/>
    <xf numFmtId="0" fontId="4" fillId="0" borderId="6" xfId="0" applyFont="1" applyBorder="1"/>
    <xf numFmtId="0" fontId="4" fillId="0" borderId="0" xfId="0" applyFont="1"/>
    <xf numFmtId="0" fontId="5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64" fontId="2" fillId="0" borderId="12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/>
    <xf numFmtId="0" fontId="3" fillId="0" borderId="11" xfId="0" applyFont="1" applyBorder="1"/>
    <xf numFmtId="2" fontId="2" fillId="0" borderId="14" xfId="0" applyNumberFormat="1" applyFont="1" applyBorder="1"/>
    <xf numFmtId="2" fontId="2" fillId="0" borderId="12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/>
    <xf numFmtId="2" fontId="2" fillId="0" borderId="16" xfId="0" applyNumberFormat="1" applyFont="1" applyBorder="1"/>
    <xf numFmtId="0" fontId="2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2" fillId="0" borderId="21" xfId="0" applyFont="1" applyBorder="1"/>
    <xf numFmtId="0" fontId="2" fillId="0" borderId="20" xfId="0" applyFont="1" applyBorder="1"/>
    <xf numFmtId="2" fontId="2" fillId="0" borderId="22" xfId="0" applyNumberFormat="1" applyFont="1" applyBorder="1"/>
    <xf numFmtId="2" fontId="2" fillId="0" borderId="20" xfId="0" applyNumberFormat="1" applyFont="1" applyBorder="1"/>
    <xf numFmtId="0" fontId="2" fillId="0" borderId="22" xfId="0" applyFont="1" applyBorder="1"/>
    <xf numFmtId="164" fontId="2" fillId="0" borderId="0" xfId="0" applyNumberFormat="1" applyFont="1"/>
    <xf numFmtId="0" fontId="6" fillId="0" borderId="11" xfId="0" applyFont="1" applyBorder="1"/>
    <xf numFmtId="0" fontId="6" fillId="0" borderId="12" xfId="0" applyFont="1" applyBorder="1"/>
    <xf numFmtId="0" fontId="6" fillId="0" borderId="23" xfId="0" applyFont="1" applyBorder="1"/>
    <xf numFmtId="0" fontId="6" fillId="0" borderId="6" xfId="0" applyFont="1" applyBorder="1"/>
    <xf numFmtId="165" fontId="6" fillId="0" borderId="24" xfId="0" applyNumberFormat="1" applyFont="1" applyBorder="1" applyAlignment="1">
      <alignment horizontal="center"/>
    </xf>
    <xf numFmtId="0" fontId="6" fillId="0" borderId="24" xfId="0" applyFont="1" applyBorder="1"/>
    <xf numFmtId="0" fontId="6" fillId="0" borderId="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 cmpd="sng">
                <a:solidFill>
                  <a:srgbClr val="000080"/>
                </a:solidFill>
              </a:ln>
            </c:spPr>
          </c:marker>
          <c:xVal>
            <c:numRef>
              <c:f>'RENT-B~1'!$E$3:$Q$3</c:f>
              <c:numCache>
                <c:formatCode>General</c:formatCode>
                <c:ptCount val="13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xVal>
          <c:yVal>
            <c:numRef>
              <c:f>'RENT-B~1'!$E$26:$Q$26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-1956.06977998</c:v>
                </c:pt>
                <c:pt idx="2">
                  <c:v>-1479.8248697720001</c:v>
                </c:pt>
                <c:pt idx="3">
                  <c:v>-1024.4447038839999</c:v>
                </c:pt>
                <c:pt idx="4">
                  <c:v>-585.75633345199981</c:v>
                </c:pt>
                <c:pt idx="5">
                  <c:v>-160.42139938479977</c:v>
                </c:pt>
                <c:pt idx="6">
                  <c:v>254.23078559056034</c:v>
                </c:pt>
                <c:pt idx="7">
                  <c:v>660.33677129244836</c:v>
                </c:pt>
                <c:pt idx="8">
                  <c:v>1059.6057975755589</c:v>
                </c:pt>
                <c:pt idx="9">
                  <c:v>1453.4052563236473</c:v>
                </c:pt>
                <c:pt idx="10">
                  <c:v>1842.829061043718</c:v>
                </c:pt>
                <c:pt idx="11">
                  <c:v>2321.8985225213746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799328"/>
        <c:axId val="591800896"/>
      </c:scatterChart>
      <c:valAx>
        <c:axId val="59179932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800896"/>
        <c:crosses val="autoZero"/>
        <c:crossBetween val="midCat"/>
      </c:valAx>
      <c:valAx>
        <c:axId val="59180089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799328"/>
        <c:crosses val="autoZero"/>
        <c:crossBetween val="midCat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16</xdr:col>
      <xdr:colOff>152400</xdr:colOff>
      <xdr:row>75</xdr:row>
      <xdr:rowOff>38100</xdr:rowOff>
    </xdr:to>
    <xdr:graphicFrame macro="">
      <xdr:nvGraphicFramePr>
        <xdr:cNvPr id="2" name="Chart 1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9" workbookViewId="0">
      <selection activeCell="D40" sqref="D40"/>
    </sheetView>
  </sheetViews>
  <sheetFormatPr baseColWidth="10" defaultColWidth="17.28515625" defaultRowHeight="15" customHeight="1" x14ac:dyDescent="0.2"/>
  <cols>
    <col min="1" max="2" width="8.85546875" customWidth="1"/>
    <col min="3" max="4" width="13" customWidth="1"/>
    <col min="5" max="5" width="8.85546875" customWidth="1"/>
    <col min="6" max="6" width="10.7109375" customWidth="1"/>
    <col min="7" max="7" width="10.42578125" customWidth="1"/>
    <col min="8" max="8" width="13.140625" customWidth="1"/>
    <col min="9" max="9" width="10.28515625" customWidth="1"/>
    <col min="10" max="27" width="8.85546875" customWidth="1"/>
  </cols>
  <sheetData>
    <row r="1" spans="1:27" ht="18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thickBot="1" x14ac:dyDescent="0.25">
      <c r="A3" s="3"/>
      <c r="B3" s="4"/>
      <c r="C3" s="4" t="s">
        <v>3</v>
      </c>
      <c r="D3" s="5" t="s">
        <v>4</v>
      </c>
      <c r="E3" s="6">
        <v>-1</v>
      </c>
      <c r="F3" s="7">
        <v>0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8"/>
      <c r="R3" s="9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0" t="s">
        <v>5</v>
      </c>
      <c r="B4" s="11"/>
      <c r="C4" s="11"/>
      <c r="D4" s="54">
        <f>1862923600/10^6</f>
        <v>1862.9236000000001</v>
      </c>
      <c r="E4" s="12"/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4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0" t="s">
        <v>6</v>
      </c>
      <c r="B5" s="11"/>
      <c r="C5" s="11"/>
      <c r="D5" s="55">
        <f>93146179.98/10^6</f>
        <v>93.146179979999999</v>
      </c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4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" customHeight="1" x14ac:dyDescent="0.2">
      <c r="A6" s="15"/>
      <c r="B6" s="11"/>
      <c r="C6" s="11"/>
      <c r="D6" s="16"/>
      <c r="E6" s="11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  <c r="Q6" s="14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" customHeight="1" x14ac:dyDescent="0.2">
      <c r="A7" s="17" t="s">
        <v>7</v>
      </c>
      <c r="B7" s="18"/>
      <c r="C7" s="18"/>
      <c r="D7" s="16">
        <v>0</v>
      </c>
      <c r="E7" s="11"/>
      <c r="F7" s="14"/>
      <c r="G7" s="11"/>
      <c r="H7" s="11"/>
      <c r="I7" s="11"/>
      <c r="J7" s="11"/>
      <c r="K7" s="11"/>
      <c r="L7" s="11"/>
      <c r="M7" s="11"/>
      <c r="N7" s="11"/>
      <c r="O7" s="11"/>
      <c r="P7" s="11"/>
      <c r="Q7" s="14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" customHeight="1" x14ac:dyDescent="0.2">
      <c r="A8" s="17" t="s">
        <v>8</v>
      </c>
      <c r="B8" s="18"/>
      <c r="C8" s="18"/>
      <c r="D8" s="16">
        <v>20</v>
      </c>
      <c r="E8" s="11"/>
      <c r="F8" s="19"/>
      <c r="G8" s="11"/>
      <c r="H8" s="11"/>
      <c r="I8" s="11"/>
      <c r="J8" s="11"/>
      <c r="K8" s="11"/>
      <c r="L8" s="11"/>
      <c r="M8" s="11"/>
      <c r="N8" s="11"/>
      <c r="O8" s="11"/>
      <c r="P8" s="11"/>
      <c r="Q8" s="1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" customHeight="1" x14ac:dyDescent="0.2">
      <c r="A9" s="17"/>
      <c r="B9" s="18"/>
      <c r="C9" s="18"/>
      <c r="D9" s="16"/>
      <c r="E9" s="11"/>
      <c r="F9" s="19"/>
      <c r="G9" s="11"/>
      <c r="H9" s="11"/>
      <c r="I9" s="11"/>
      <c r="J9" s="11"/>
      <c r="K9" s="11"/>
      <c r="L9" s="11"/>
      <c r="M9" s="11"/>
      <c r="N9" s="11"/>
      <c r="O9" s="11"/>
      <c r="P9" s="11"/>
      <c r="Q9" s="14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2">
      <c r="A10" s="20" t="s">
        <v>9</v>
      </c>
      <c r="B10" s="21"/>
      <c r="C10" s="21"/>
      <c r="D10" s="22"/>
      <c r="E10" s="21"/>
      <c r="F10" s="23"/>
      <c r="G10" s="21">
        <f t="shared" ref="G10:P10" si="0">($D$8/100)*(1-$D$8/100)^(G3-1)</f>
        <v>0.2</v>
      </c>
      <c r="H10" s="24">
        <f t="shared" si="0"/>
        <v>0.16000000000000003</v>
      </c>
      <c r="I10" s="24">
        <f t="shared" si="0"/>
        <v>0.12800000000000003</v>
      </c>
      <c r="J10" s="24">
        <f t="shared" si="0"/>
        <v>0.10240000000000003</v>
      </c>
      <c r="K10" s="24">
        <f t="shared" si="0"/>
        <v>8.1920000000000048E-2</v>
      </c>
      <c r="L10" s="24">
        <f t="shared" si="0"/>
        <v>6.5536000000000039E-2</v>
      </c>
      <c r="M10" s="24">
        <f t="shared" si="0"/>
        <v>5.2428800000000032E-2</v>
      </c>
      <c r="N10" s="24">
        <f t="shared" si="0"/>
        <v>4.1943040000000036E-2</v>
      </c>
      <c r="O10" s="24">
        <f t="shared" si="0"/>
        <v>3.355443200000003E-2</v>
      </c>
      <c r="P10" s="24">
        <f t="shared" si="0"/>
        <v>2.6843545600000025E-2</v>
      </c>
      <c r="Q10" s="2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">
      <c r="A11" s="15"/>
      <c r="B11" s="11"/>
      <c r="C11" s="11"/>
      <c r="D11" s="16"/>
      <c r="E11" s="11"/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 x14ac:dyDescent="0.2">
      <c r="A12" s="15" t="s">
        <v>10</v>
      </c>
      <c r="B12" s="11"/>
      <c r="C12" s="11"/>
      <c r="D12" s="16"/>
      <c r="E12" s="11"/>
      <c r="F12" s="14">
        <f t="shared" ref="F12:F13" si="1">-D4</f>
        <v>-1862.9236000000001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4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 x14ac:dyDescent="0.2">
      <c r="A13" s="15" t="s">
        <v>11</v>
      </c>
      <c r="B13" s="11"/>
      <c r="C13" s="11"/>
      <c r="D13" s="16"/>
      <c r="E13" s="11"/>
      <c r="F13" s="14">
        <f t="shared" si="1"/>
        <v>-93.146179979999999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" customHeight="1" x14ac:dyDescent="0.2">
      <c r="A14" s="20" t="s">
        <v>12</v>
      </c>
      <c r="B14" s="21"/>
      <c r="C14" s="21"/>
      <c r="D14" s="22"/>
      <c r="E14" s="21"/>
      <c r="F14" s="23"/>
      <c r="G14" s="21"/>
      <c r="H14" s="21"/>
      <c r="I14" s="21"/>
      <c r="J14" s="21"/>
      <c r="K14" s="21"/>
      <c r="L14" s="21"/>
      <c r="M14" s="21"/>
      <c r="N14" s="21"/>
      <c r="O14" s="21"/>
      <c r="P14" s="21">
        <f>D5</f>
        <v>93.146179979999999</v>
      </c>
      <c r="Q14" s="23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10" t="s">
        <v>13</v>
      </c>
      <c r="B15" s="11"/>
      <c r="C15" s="11"/>
      <c r="D15" s="55">
        <f>978584564.9/10^6</f>
        <v>978.58456490000003</v>
      </c>
      <c r="E15" s="11"/>
      <c r="F15" s="25"/>
      <c r="G15" s="26">
        <f>D15</f>
        <v>978.58456490000003</v>
      </c>
      <c r="H15" s="26">
        <f t="shared" ref="H15:P15" si="2">$D$15</f>
        <v>978.58456490000003</v>
      </c>
      <c r="I15" s="26">
        <f t="shared" si="2"/>
        <v>978.58456490000003</v>
      </c>
      <c r="J15" s="26">
        <f t="shared" si="2"/>
        <v>978.58456490000003</v>
      </c>
      <c r="K15" s="26">
        <f t="shared" si="2"/>
        <v>978.58456490000003</v>
      </c>
      <c r="L15" s="26">
        <f t="shared" si="2"/>
        <v>978.58456490000003</v>
      </c>
      <c r="M15" s="26">
        <f t="shared" si="2"/>
        <v>978.58456490000003</v>
      </c>
      <c r="N15" s="26">
        <f t="shared" si="2"/>
        <v>978.58456490000003</v>
      </c>
      <c r="O15" s="26">
        <f t="shared" si="2"/>
        <v>978.58456490000003</v>
      </c>
      <c r="P15" s="26">
        <f t="shared" si="2"/>
        <v>978.58456490000003</v>
      </c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7" t="s">
        <v>14</v>
      </c>
      <c r="B16" s="21"/>
      <c r="C16" s="21"/>
      <c r="D16" s="55">
        <f>462027358.5/10^6</f>
        <v>462.02735849999999</v>
      </c>
      <c r="E16" s="21"/>
      <c r="F16" s="28"/>
      <c r="G16" s="29">
        <f t="shared" ref="G16:P16" si="3">$D$16</f>
        <v>462.02735849999999</v>
      </c>
      <c r="H16" s="29">
        <f t="shared" si="3"/>
        <v>462.02735849999999</v>
      </c>
      <c r="I16" s="29">
        <f t="shared" si="3"/>
        <v>462.02735849999999</v>
      </c>
      <c r="J16" s="29">
        <f t="shared" si="3"/>
        <v>462.02735849999999</v>
      </c>
      <c r="K16" s="29">
        <f t="shared" si="3"/>
        <v>462.02735849999999</v>
      </c>
      <c r="L16" s="29">
        <f t="shared" si="3"/>
        <v>462.02735849999999</v>
      </c>
      <c r="M16" s="29">
        <f t="shared" si="3"/>
        <v>462.02735849999999</v>
      </c>
      <c r="N16" s="29">
        <f t="shared" si="3"/>
        <v>462.02735849999999</v>
      </c>
      <c r="O16" s="29">
        <f t="shared" si="3"/>
        <v>462.02735849999999</v>
      </c>
      <c r="P16" s="29">
        <f t="shared" si="3"/>
        <v>462.02735849999999</v>
      </c>
      <c r="Q16" s="2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 x14ac:dyDescent="0.2">
      <c r="A17" s="15" t="s">
        <v>15</v>
      </c>
      <c r="B17" s="11"/>
      <c r="C17" s="11"/>
      <c r="D17" s="16"/>
      <c r="E17" s="11"/>
      <c r="F17" s="25"/>
      <c r="G17" s="26">
        <f t="shared" ref="G17:P17" si="4">G15-G16</f>
        <v>516.55720640000004</v>
      </c>
      <c r="H17" s="26">
        <f t="shared" si="4"/>
        <v>516.55720640000004</v>
      </c>
      <c r="I17" s="26">
        <f t="shared" si="4"/>
        <v>516.55720640000004</v>
      </c>
      <c r="J17" s="26">
        <f t="shared" si="4"/>
        <v>516.55720640000004</v>
      </c>
      <c r="K17" s="26">
        <f t="shared" si="4"/>
        <v>516.55720640000004</v>
      </c>
      <c r="L17" s="26">
        <f t="shared" si="4"/>
        <v>516.55720640000004</v>
      </c>
      <c r="M17" s="26">
        <f t="shared" si="4"/>
        <v>516.55720640000004</v>
      </c>
      <c r="N17" s="26">
        <f t="shared" si="4"/>
        <v>516.55720640000004</v>
      </c>
      <c r="O17" s="26">
        <f t="shared" si="4"/>
        <v>516.55720640000004</v>
      </c>
      <c r="P17" s="26">
        <f t="shared" si="4"/>
        <v>516.55720640000004</v>
      </c>
      <c r="Q17" s="14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 x14ac:dyDescent="0.2">
      <c r="A18" s="15"/>
      <c r="B18" s="11"/>
      <c r="C18" s="11"/>
      <c r="D18" s="16"/>
      <c r="E18" s="11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 x14ac:dyDescent="0.2">
      <c r="A19" s="20" t="s">
        <v>16</v>
      </c>
      <c r="B19" s="21"/>
      <c r="C19" s="21"/>
      <c r="D19" s="22"/>
      <c r="E19" s="21"/>
      <c r="F19" s="28"/>
      <c r="G19" s="29">
        <f t="shared" ref="G19:P19" si="5">-$F$12*G10+$D$4*$D$7/100</f>
        <v>372.58472000000006</v>
      </c>
      <c r="H19" s="29">
        <f t="shared" si="5"/>
        <v>298.06777600000009</v>
      </c>
      <c r="I19" s="29">
        <f t="shared" si="5"/>
        <v>238.45422080000006</v>
      </c>
      <c r="J19" s="29">
        <f t="shared" si="5"/>
        <v>190.76337664000008</v>
      </c>
      <c r="K19" s="29">
        <f t="shared" si="5"/>
        <v>152.61070131200009</v>
      </c>
      <c r="L19" s="29">
        <f t="shared" si="5"/>
        <v>122.08856104960007</v>
      </c>
      <c r="M19" s="29">
        <f t="shared" si="5"/>
        <v>97.670848839680062</v>
      </c>
      <c r="N19" s="29">
        <f t="shared" si="5"/>
        <v>78.136679071744069</v>
      </c>
      <c r="O19" s="29">
        <f t="shared" si="5"/>
        <v>62.509343257395258</v>
      </c>
      <c r="P19" s="29">
        <f t="shared" si="5"/>
        <v>50.007474605916208</v>
      </c>
      <c r="Q19" s="2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 x14ac:dyDescent="0.2">
      <c r="A20" s="15" t="s">
        <v>17</v>
      </c>
      <c r="B20" s="11"/>
      <c r="C20" s="11"/>
      <c r="D20" s="16"/>
      <c r="E20" s="11"/>
      <c r="F20" s="25"/>
      <c r="G20" s="26">
        <f t="shared" ref="G20:P20" si="6">G17-G19</f>
        <v>143.97248639999998</v>
      </c>
      <c r="H20" s="26">
        <f t="shared" si="6"/>
        <v>218.48943039999995</v>
      </c>
      <c r="I20" s="26">
        <f t="shared" si="6"/>
        <v>278.10298560000001</v>
      </c>
      <c r="J20" s="26">
        <f t="shared" si="6"/>
        <v>325.79382975999999</v>
      </c>
      <c r="K20" s="26">
        <f t="shared" si="6"/>
        <v>363.94650508799998</v>
      </c>
      <c r="L20" s="26">
        <f t="shared" si="6"/>
        <v>394.46864535039998</v>
      </c>
      <c r="M20" s="26">
        <f t="shared" si="6"/>
        <v>418.88635756031999</v>
      </c>
      <c r="N20" s="26">
        <f t="shared" si="6"/>
        <v>438.42052732825596</v>
      </c>
      <c r="O20" s="26">
        <f t="shared" si="6"/>
        <v>454.0478631426048</v>
      </c>
      <c r="P20" s="26">
        <f t="shared" si="6"/>
        <v>466.54973179408381</v>
      </c>
      <c r="Q20" s="1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 x14ac:dyDescent="0.2">
      <c r="A21" s="20" t="s">
        <v>18</v>
      </c>
      <c r="B21" s="21"/>
      <c r="C21" s="21"/>
      <c r="D21" s="22">
        <v>28</v>
      </c>
      <c r="E21" s="21"/>
      <c r="F21" s="28"/>
      <c r="G21" s="29">
        <f t="shared" ref="G21:P21" si="7">IF(G20&gt;=0,G20*($D$21/100),0)</f>
        <v>40.312296191999998</v>
      </c>
      <c r="H21" s="29">
        <f t="shared" si="7"/>
        <v>61.177040511999991</v>
      </c>
      <c r="I21" s="29">
        <f t="shared" si="7"/>
        <v>77.868835968000013</v>
      </c>
      <c r="J21" s="29">
        <f t="shared" si="7"/>
        <v>91.222272332800003</v>
      </c>
      <c r="K21" s="29">
        <f t="shared" si="7"/>
        <v>101.90502142464</v>
      </c>
      <c r="L21" s="29">
        <f t="shared" si="7"/>
        <v>110.45122069811201</v>
      </c>
      <c r="M21" s="29">
        <f t="shared" si="7"/>
        <v>117.28818011688961</v>
      </c>
      <c r="N21" s="29">
        <f t="shared" si="7"/>
        <v>122.75774765191169</v>
      </c>
      <c r="O21" s="29">
        <f t="shared" si="7"/>
        <v>127.13340167992935</v>
      </c>
      <c r="P21" s="29">
        <f t="shared" si="7"/>
        <v>130.63392490234347</v>
      </c>
      <c r="Q21" s="2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 x14ac:dyDescent="0.2">
      <c r="A22" s="15" t="s">
        <v>19</v>
      </c>
      <c r="B22" s="11"/>
      <c r="C22" s="11"/>
      <c r="D22" s="16"/>
      <c r="E22" s="11"/>
      <c r="F22" s="25"/>
      <c r="G22" s="26">
        <f t="shared" ref="G22:P22" si="8">G20-G21</f>
        <v>103.66019020799999</v>
      </c>
      <c r="H22" s="26">
        <f t="shared" si="8"/>
        <v>157.31238988799996</v>
      </c>
      <c r="I22" s="26">
        <f t="shared" si="8"/>
        <v>200.234149632</v>
      </c>
      <c r="J22" s="26">
        <f t="shared" si="8"/>
        <v>234.57155742719999</v>
      </c>
      <c r="K22" s="26">
        <f t="shared" si="8"/>
        <v>262.04148366336</v>
      </c>
      <c r="L22" s="26">
        <f t="shared" si="8"/>
        <v>284.01742465228796</v>
      </c>
      <c r="M22" s="26">
        <f t="shared" si="8"/>
        <v>301.59817744343036</v>
      </c>
      <c r="N22" s="26">
        <f t="shared" si="8"/>
        <v>315.66277967634426</v>
      </c>
      <c r="O22" s="26">
        <f t="shared" si="8"/>
        <v>326.91446146267543</v>
      </c>
      <c r="P22" s="26">
        <f t="shared" si="8"/>
        <v>335.91580689174032</v>
      </c>
      <c r="Q22" s="14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 x14ac:dyDescent="0.2">
      <c r="A23" s="15"/>
      <c r="B23" s="11"/>
      <c r="C23" s="11"/>
      <c r="D23" s="16"/>
      <c r="E23" s="11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2">
      <c r="A24" s="20" t="s">
        <v>20</v>
      </c>
      <c r="B24" s="21"/>
      <c r="C24" s="21"/>
      <c r="D24" s="22"/>
      <c r="E24" s="21"/>
      <c r="F24" s="28"/>
      <c r="G24" s="29">
        <f t="shared" ref="G24:P24" si="9">G19</f>
        <v>372.58472000000006</v>
      </c>
      <c r="H24" s="29">
        <f t="shared" si="9"/>
        <v>298.06777600000009</v>
      </c>
      <c r="I24" s="29">
        <f t="shared" si="9"/>
        <v>238.45422080000006</v>
      </c>
      <c r="J24" s="29">
        <f t="shared" si="9"/>
        <v>190.76337664000008</v>
      </c>
      <c r="K24" s="29">
        <f t="shared" si="9"/>
        <v>152.61070131200009</v>
      </c>
      <c r="L24" s="29">
        <f t="shared" si="9"/>
        <v>122.08856104960007</v>
      </c>
      <c r="M24" s="29">
        <f t="shared" si="9"/>
        <v>97.670848839680062</v>
      </c>
      <c r="N24" s="29">
        <f t="shared" si="9"/>
        <v>78.136679071744069</v>
      </c>
      <c r="O24" s="29">
        <f t="shared" si="9"/>
        <v>62.509343257395258</v>
      </c>
      <c r="P24" s="29">
        <f t="shared" si="9"/>
        <v>50.007474605916208</v>
      </c>
      <c r="Q24" s="2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 x14ac:dyDescent="0.2">
      <c r="A25" s="30" t="s">
        <v>21</v>
      </c>
      <c r="B25" s="31"/>
      <c r="C25" s="31"/>
      <c r="D25" s="32"/>
      <c r="E25" s="31"/>
      <c r="F25" s="33">
        <f>F12+F21</f>
        <v>-1862.9236000000001</v>
      </c>
      <c r="G25" s="34">
        <f t="shared" ref="G25:P25" si="10">G22+G24</f>
        <v>476.24491020800008</v>
      </c>
      <c r="H25" s="34">
        <f t="shared" si="10"/>
        <v>455.38016588800008</v>
      </c>
      <c r="I25" s="34">
        <f t="shared" si="10"/>
        <v>438.68837043200006</v>
      </c>
      <c r="J25" s="34">
        <f t="shared" si="10"/>
        <v>425.33493406720004</v>
      </c>
      <c r="K25" s="34">
        <f t="shared" si="10"/>
        <v>414.65218497536011</v>
      </c>
      <c r="L25" s="34">
        <f t="shared" si="10"/>
        <v>406.10598570188802</v>
      </c>
      <c r="M25" s="34">
        <f t="shared" si="10"/>
        <v>399.26902628311041</v>
      </c>
      <c r="N25" s="34">
        <f t="shared" si="10"/>
        <v>393.79945874808834</v>
      </c>
      <c r="O25" s="34">
        <f t="shared" si="10"/>
        <v>389.42380472007068</v>
      </c>
      <c r="P25" s="34">
        <f t="shared" si="10"/>
        <v>385.92328149765655</v>
      </c>
      <c r="Q25" s="35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 x14ac:dyDescent="0.2">
      <c r="A26" s="36" t="s">
        <v>22</v>
      </c>
      <c r="B26" s="37" t="s">
        <v>21</v>
      </c>
      <c r="C26" s="37"/>
      <c r="D26" s="38"/>
      <c r="E26" s="39">
        <v>0</v>
      </c>
      <c r="F26" s="40">
        <f>(F12+F13)</f>
        <v>-1956.06977998</v>
      </c>
      <c r="G26" s="41">
        <f t="shared" ref="G26:O26" si="11">F26+G25</f>
        <v>-1479.8248697720001</v>
      </c>
      <c r="H26" s="41">
        <f t="shared" si="11"/>
        <v>-1024.4447038839999</v>
      </c>
      <c r="I26" s="41">
        <f t="shared" si="11"/>
        <v>-585.75633345199981</v>
      </c>
      <c r="J26" s="41">
        <f t="shared" si="11"/>
        <v>-160.42139938479977</v>
      </c>
      <c r="K26" s="41">
        <f t="shared" si="11"/>
        <v>254.23078559056034</v>
      </c>
      <c r="L26" s="41">
        <f t="shared" si="11"/>
        <v>660.33677129244836</v>
      </c>
      <c r="M26" s="41">
        <f t="shared" si="11"/>
        <v>1059.6057975755589</v>
      </c>
      <c r="N26" s="41">
        <f t="shared" si="11"/>
        <v>1453.4052563236473</v>
      </c>
      <c r="O26" s="41">
        <f t="shared" si="11"/>
        <v>1842.829061043718</v>
      </c>
      <c r="P26" s="41">
        <f>O26+P25+P14</f>
        <v>2321.8985225213746</v>
      </c>
      <c r="Q26" s="4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 x14ac:dyDescent="0.2">
      <c r="A27" s="15"/>
      <c r="B27" s="11"/>
      <c r="C27" s="11"/>
      <c r="D27" s="16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26"/>
      <c r="Q27" s="14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 x14ac:dyDescent="0.2">
      <c r="A28" s="15" t="s">
        <v>23</v>
      </c>
      <c r="B28" s="11"/>
      <c r="C28" s="11"/>
      <c r="D28" s="16"/>
      <c r="E28" s="11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26"/>
      <c r="Q28" s="14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 x14ac:dyDescent="0.2">
      <c r="A29" s="15" t="s">
        <v>24</v>
      </c>
      <c r="B29" s="11"/>
      <c r="C29" s="11"/>
      <c r="D29" s="16"/>
      <c r="E29" s="11"/>
      <c r="F29" s="14">
        <f t="shared" ref="F29:P29" si="12">1/1.1^F3</f>
        <v>1</v>
      </c>
      <c r="G29" s="43">
        <f t="shared" si="12"/>
        <v>0.90909090909090906</v>
      </c>
      <c r="H29" s="43">
        <f t="shared" si="12"/>
        <v>0.82644628099173545</v>
      </c>
      <c r="I29" s="43">
        <f t="shared" si="12"/>
        <v>0.75131480090157754</v>
      </c>
      <c r="J29" s="43">
        <f t="shared" si="12"/>
        <v>0.68301345536507052</v>
      </c>
      <c r="K29" s="43">
        <f t="shared" si="12"/>
        <v>0.62092132305915493</v>
      </c>
      <c r="L29" s="43">
        <f t="shared" si="12"/>
        <v>0.56447393005377722</v>
      </c>
      <c r="M29" s="43">
        <f t="shared" si="12"/>
        <v>0.51315811823070645</v>
      </c>
      <c r="N29" s="43">
        <f t="shared" si="12"/>
        <v>0.46650738020973315</v>
      </c>
      <c r="O29" s="43">
        <f t="shared" si="12"/>
        <v>0.42409761837248466</v>
      </c>
      <c r="P29" s="43">
        <f t="shared" si="12"/>
        <v>0.38554328942953148</v>
      </c>
      <c r="Q29" s="14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customHeight="1" x14ac:dyDescent="0.2">
      <c r="A30" s="15" t="s">
        <v>25</v>
      </c>
      <c r="B30" s="11"/>
      <c r="C30" s="11"/>
      <c r="D30" s="16"/>
      <c r="E30" s="11"/>
      <c r="F30" s="14">
        <f t="shared" ref="F30:P30" si="13">F25*F29</f>
        <v>-1862.9236000000001</v>
      </c>
      <c r="G30" s="26">
        <f t="shared" si="13"/>
        <v>432.94991837090913</v>
      </c>
      <c r="H30" s="26">
        <f t="shared" si="13"/>
        <v>376.34724453553724</v>
      </c>
      <c r="I30" s="26">
        <f t="shared" si="13"/>
        <v>329.59306568895562</v>
      </c>
      <c r="J30" s="26">
        <f t="shared" si="13"/>
        <v>290.50948300471276</v>
      </c>
      <c r="K30" s="26">
        <f t="shared" si="13"/>
        <v>257.46638330427004</v>
      </c>
      <c r="L30" s="26">
        <f t="shared" si="13"/>
        <v>229.23624176750778</v>
      </c>
      <c r="M30" s="26">
        <f t="shared" si="13"/>
        <v>204.88814219524741</v>
      </c>
      <c r="N30" s="26">
        <f t="shared" si="13"/>
        <v>183.71035382858156</v>
      </c>
      <c r="O30" s="26">
        <f t="shared" si="13"/>
        <v>165.15370811933352</v>
      </c>
      <c r="P30" s="26">
        <f t="shared" si="13"/>
        <v>148.79013141604554</v>
      </c>
      <c r="Q30" s="25">
        <f>SUM(F30:P30)</f>
        <v>755.72107223110061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customHeight="1" x14ac:dyDescent="0.2">
      <c r="A31" s="44" t="s">
        <v>26</v>
      </c>
      <c r="B31" s="45"/>
      <c r="C31" s="21"/>
      <c r="D31" s="22"/>
      <c r="E31" s="21"/>
      <c r="F31" s="28">
        <f>Q30</f>
        <v>755.72107223110061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 x14ac:dyDescent="0.2">
      <c r="A32" s="15" t="s">
        <v>27</v>
      </c>
      <c r="B32" s="11"/>
      <c r="C32" s="11"/>
      <c r="D32" s="16"/>
      <c r="E32" s="11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4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 x14ac:dyDescent="0.2">
      <c r="A33" s="15" t="s">
        <v>28</v>
      </c>
      <c r="B33" s="11"/>
      <c r="C33" s="11"/>
      <c r="D33" s="16"/>
      <c r="E33" s="11"/>
      <c r="F33" s="14">
        <f t="shared" ref="F33:P33" si="14">1/1.2^F3</f>
        <v>1</v>
      </c>
      <c r="G33" s="43">
        <f t="shared" si="14"/>
        <v>0.83333333333333337</v>
      </c>
      <c r="H33" s="43">
        <f t="shared" si="14"/>
        <v>0.69444444444444442</v>
      </c>
      <c r="I33" s="43">
        <f t="shared" si="14"/>
        <v>0.57870370370370372</v>
      </c>
      <c r="J33" s="43">
        <f t="shared" si="14"/>
        <v>0.48225308641975312</v>
      </c>
      <c r="K33" s="43">
        <f t="shared" si="14"/>
        <v>0.4018775720164609</v>
      </c>
      <c r="L33" s="43">
        <f t="shared" si="14"/>
        <v>0.33489797668038412</v>
      </c>
      <c r="M33" s="43">
        <f t="shared" si="14"/>
        <v>0.27908164723365342</v>
      </c>
      <c r="N33" s="43">
        <f t="shared" si="14"/>
        <v>0.23256803936137788</v>
      </c>
      <c r="O33" s="43">
        <f t="shared" si="14"/>
        <v>0.1938066994678149</v>
      </c>
      <c r="P33" s="43">
        <f t="shared" si="14"/>
        <v>0.16150558288984573</v>
      </c>
      <c r="Q33" s="14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 x14ac:dyDescent="0.2">
      <c r="A34" s="15" t="s">
        <v>25</v>
      </c>
      <c r="B34" s="11"/>
      <c r="C34" s="11"/>
      <c r="D34" s="16"/>
      <c r="E34" s="11"/>
      <c r="F34" s="14">
        <f t="shared" ref="F34:P34" si="15">F25*F33</f>
        <v>-1862.9236000000001</v>
      </c>
      <c r="G34" s="26">
        <f t="shared" si="15"/>
        <v>396.87075850666673</v>
      </c>
      <c r="H34" s="26">
        <f t="shared" si="15"/>
        <v>316.23622631111118</v>
      </c>
      <c r="I34" s="26">
        <f t="shared" si="15"/>
        <v>253.87058474074078</v>
      </c>
      <c r="J34" s="26">
        <f t="shared" si="15"/>
        <v>205.11908471604943</v>
      </c>
      <c r="K34" s="26">
        <f t="shared" si="15"/>
        <v>166.63941332921814</v>
      </c>
      <c r="L34" s="26">
        <f t="shared" si="15"/>
        <v>136.00407292935529</v>
      </c>
      <c r="M34" s="26">
        <f t="shared" si="15"/>
        <v>111.42865754446731</v>
      </c>
      <c r="N34" s="26">
        <f t="shared" si="15"/>
        <v>91.58516802261471</v>
      </c>
      <c r="O34" s="26">
        <f t="shared" si="15"/>
        <v>75.472942286995774</v>
      </c>
      <c r="P34" s="26">
        <f t="shared" si="15"/>
        <v>62.328764529041038</v>
      </c>
      <c r="Q34" s="25">
        <f>SUM(F34:P34)</f>
        <v>-47.367927083739403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 x14ac:dyDescent="0.2">
      <c r="A35" s="36" t="s">
        <v>26</v>
      </c>
      <c r="B35" s="39"/>
      <c r="C35" s="39"/>
      <c r="D35" s="38"/>
      <c r="E35" s="39"/>
      <c r="F35" s="40">
        <f>Q34</f>
        <v>-47.367927083739403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customHeight="1" x14ac:dyDescent="0.2">
      <c r="A36" s="15"/>
      <c r="B36" s="11"/>
      <c r="C36" s="11"/>
      <c r="D36" s="11"/>
      <c r="E36" s="11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" customHeight="1" x14ac:dyDescent="0.2">
      <c r="A37" s="10" t="s">
        <v>29</v>
      </c>
      <c r="B37" s="11"/>
      <c r="C37" s="11"/>
      <c r="D37" s="46">
        <v>19.214122373894625</v>
      </c>
      <c r="E37" s="11"/>
      <c r="F37" s="14">
        <f t="shared" ref="F37:P37" si="16">1/(1+($D$37/100))^F3</f>
        <v>1</v>
      </c>
      <c r="G37" s="43">
        <f t="shared" si="16"/>
        <v>0.83882679340931743</v>
      </c>
      <c r="H37" s="43">
        <f t="shared" si="16"/>
        <v>0.70363038934135758</v>
      </c>
      <c r="I37" s="43">
        <f t="shared" si="16"/>
        <v>0.59022402323656054</v>
      </c>
      <c r="J37" s="43">
        <f t="shared" si="16"/>
        <v>0.49509572480467057</v>
      </c>
      <c r="K37" s="43">
        <f t="shared" si="16"/>
        <v>0.41529955926856366</v>
      </c>
      <c r="L37" s="43">
        <f t="shared" si="16"/>
        <v>0.34836439760555193</v>
      </c>
      <c r="M37" s="43">
        <f t="shared" si="16"/>
        <v>0.29221739058143364</v>
      </c>
      <c r="N37" s="43">
        <f t="shared" si="16"/>
        <v>0.24511977671986207</v>
      </c>
      <c r="O37" s="43">
        <f t="shared" si="16"/>
        <v>0.20561303630712977</v>
      </c>
      <c r="P37" s="43">
        <f t="shared" si="16"/>
        <v>0.1724737239286632</v>
      </c>
      <c r="Q37" s="1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 thickBot="1" x14ac:dyDescent="0.25">
      <c r="A38" s="15" t="s">
        <v>25</v>
      </c>
      <c r="B38" s="11"/>
      <c r="C38" s="11"/>
      <c r="D38" s="11"/>
      <c r="E38" s="11"/>
      <c r="F38" s="14">
        <f t="shared" ref="F38:P38" si="17">F25*F37</f>
        <v>-1862.9236000000001</v>
      </c>
      <c r="G38" s="26">
        <f t="shared" si="17"/>
        <v>399.48699090728502</v>
      </c>
      <c r="H38" s="26">
        <f t="shared" si="17"/>
        <v>320.41932342210549</v>
      </c>
      <c r="I38" s="26">
        <f t="shared" si="17"/>
        <v>258.92441494346565</v>
      </c>
      <c r="J38" s="26">
        <f t="shared" si="17"/>
        <v>210.58150746674718</v>
      </c>
      <c r="K38" s="26">
        <f t="shared" si="17"/>
        <v>172.20486967001398</v>
      </c>
      <c r="L38" s="26">
        <f t="shared" si="17"/>
        <v>141.4728670730471</v>
      </c>
      <c r="M38" s="26">
        <f t="shared" si="17"/>
        <v>116.67335300044037</v>
      </c>
      <c r="N38" s="26">
        <f t="shared" si="17"/>
        <v>96.528035400733941</v>
      </c>
      <c r="O38" s="26">
        <f t="shared" si="17"/>
        <v>80.070610898768507</v>
      </c>
      <c r="P38" s="26">
        <f t="shared" si="17"/>
        <v>66.561625510670595</v>
      </c>
      <c r="Q38" s="14">
        <f>SUM(F38:P38)</f>
        <v>-1.7067223296862721E-6</v>
      </c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thickTop="1" thickBot="1" x14ac:dyDescent="0.25">
      <c r="A39" s="47" t="s">
        <v>30</v>
      </c>
      <c r="B39" s="11"/>
      <c r="C39" s="11"/>
      <c r="D39" s="48">
        <v>18.920000000000002</v>
      </c>
      <c r="E39" s="11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thickTop="1" thickBot="1" x14ac:dyDescent="0.25">
      <c r="A40" s="47" t="s">
        <v>26</v>
      </c>
      <c r="B40" s="11"/>
      <c r="C40" s="11"/>
      <c r="D40" s="49">
        <f>Q38</f>
        <v>-1.7067223296862721E-6</v>
      </c>
      <c r="E40" s="11"/>
      <c r="F40" s="50" t="s">
        <v>31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4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51"/>
      <c r="B41" s="52"/>
      <c r="C41" s="52"/>
      <c r="D41" s="52"/>
      <c r="E41" s="52"/>
      <c r="F41" s="53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RENT-B~1</vt:lpstr>
      <vt:lpstr>'RENT-B~1'!solver_adj</vt:lpstr>
      <vt:lpstr>'RENT-B~1'!solver_opt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dcterms:created xsi:type="dcterms:W3CDTF">2016-11-15T20:44:37Z</dcterms:created>
  <dcterms:modified xsi:type="dcterms:W3CDTF">2016-11-15T20:53:11Z</dcterms:modified>
</cp:coreProperties>
</file>