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Skole\Prosjekt\"/>
    </mc:Choice>
  </mc:AlternateContent>
  <bookViews>
    <workbookView xWindow="0" yWindow="0" windowWidth="20490" windowHeight="9045"/>
  </bookViews>
  <sheets>
    <sheet name="RENT-B~1" sheetId="1" r:id="rId1"/>
  </sheets>
  <definedNames>
    <definedName name="solver_adj" localSheetId="0">'RENT-B~1'!$D$39</definedName>
    <definedName name="solver_opt" localSheetId="0">'RENT-B~1'!$D$40</definedName>
  </definedNames>
  <calcPr calcId="152511"/>
</workbook>
</file>

<file path=xl/calcChain.xml><?xml version="1.0" encoding="utf-8"?>
<calcChain xmlns="http://schemas.openxmlformats.org/spreadsheetml/2006/main">
  <c r="D16" i="1" l="1"/>
  <c r="P16" i="1" s="1"/>
  <c r="D15" i="1"/>
  <c r="D5" i="1"/>
  <c r="D4" i="1"/>
  <c r="F12" i="1" s="1"/>
  <c r="O16" i="1"/>
  <c r="O15" i="1"/>
  <c r="P37" i="1"/>
  <c r="O37" i="1"/>
  <c r="N37" i="1"/>
  <c r="M37" i="1"/>
  <c r="L37" i="1"/>
  <c r="K37" i="1"/>
  <c r="J37" i="1"/>
  <c r="I37" i="1"/>
  <c r="H37" i="1"/>
  <c r="G37" i="1"/>
  <c r="F37" i="1"/>
  <c r="P33" i="1"/>
  <c r="O33" i="1"/>
  <c r="N33" i="1"/>
  <c r="M33" i="1"/>
  <c r="L33" i="1"/>
  <c r="K33" i="1"/>
  <c r="J33" i="1"/>
  <c r="I33" i="1"/>
  <c r="H33" i="1"/>
  <c r="G33" i="1"/>
  <c r="F33" i="1"/>
  <c r="P29" i="1"/>
  <c r="O29" i="1"/>
  <c r="N29" i="1"/>
  <c r="M29" i="1"/>
  <c r="L29" i="1"/>
  <c r="K29" i="1"/>
  <c r="J29" i="1"/>
  <c r="I29" i="1"/>
  <c r="H29" i="1"/>
  <c r="G29" i="1"/>
  <c r="F29" i="1"/>
  <c r="N16" i="1"/>
  <c r="J16" i="1"/>
  <c r="P15" i="1"/>
  <c r="N15" i="1"/>
  <c r="L15" i="1"/>
  <c r="J15" i="1"/>
  <c r="H15" i="1"/>
  <c r="P14" i="1"/>
  <c r="F13" i="1"/>
  <c r="P10" i="1"/>
  <c r="O10" i="1"/>
  <c r="N10" i="1"/>
  <c r="M10" i="1"/>
  <c r="L10" i="1"/>
  <c r="K10" i="1"/>
  <c r="J10" i="1"/>
  <c r="I10" i="1"/>
  <c r="H10" i="1"/>
  <c r="G10" i="1"/>
  <c r="H16" i="1" l="1"/>
  <c r="L16" i="1"/>
  <c r="H17" i="1"/>
  <c r="L17" i="1"/>
  <c r="P17" i="1"/>
  <c r="J17" i="1"/>
  <c r="N17" i="1"/>
  <c r="G16" i="1"/>
  <c r="I16" i="1"/>
  <c r="K16" i="1"/>
  <c r="M16" i="1"/>
  <c r="O17" i="1"/>
  <c r="F26" i="1"/>
  <c r="G15" i="1"/>
  <c r="G17" i="1" s="1"/>
  <c r="I15" i="1"/>
  <c r="I17" i="1" s="1"/>
  <c r="K15" i="1"/>
  <c r="K17" i="1" s="1"/>
  <c r="M15" i="1"/>
  <c r="M17" i="1" s="1"/>
  <c r="I19" i="1"/>
  <c r="I24" i="1" s="1"/>
  <c r="M19" i="1"/>
  <c r="M24" i="1" s="1"/>
  <c r="F25" i="1"/>
  <c r="F38" i="1" s="1"/>
  <c r="G19" i="1"/>
  <c r="G24" i="1" s="1"/>
  <c r="K19" i="1"/>
  <c r="K24" i="1" s="1"/>
  <c r="O19" i="1"/>
  <c r="O24" i="1" s="1"/>
  <c r="H19" i="1"/>
  <c r="H24" i="1" s="1"/>
  <c r="J19" i="1"/>
  <c r="J24" i="1" s="1"/>
  <c r="L19" i="1"/>
  <c r="L24" i="1" s="1"/>
  <c r="N19" i="1"/>
  <c r="N24" i="1" s="1"/>
  <c r="P19" i="1"/>
  <c r="P24" i="1" s="1"/>
  <c r="F34" i="1" l="1"/>
  <c r="I20" i="1"/>
  <c r="I21" i="1" s="1"/>
  <c r="I22" i="1" s="1"/>
  <c r="I25" i="1" s="1"/>
  <c r="I34" i="1" s="1"/>
  <c r="K20" i="1"/>
  <c r="K21" i="1" s="1"/>
  <c r="K22" i="1" s="1"/>
  <c r="K25" i="1" s="1"/>
  <c r="K38" i="1" s="1"/>
  <c r="F30" i="1"/>
  <c r="O20" i="1"/>
  <c r="O21" i="1" s="1"/>
  <c r="O22" i="1" s="1"/>
  <c r="O25" i="1" s="1"/>
  <c r="O34" i="1" s="1"/>
  <c r="G20" i="1"/>
  <c r="G21" i="1" s="1"/>
  <c r="G22" i="1" s="1"/>
  <c r="G25" i="1" s="1"/>
  <c r="G34" i="1" s="1"/>
  <c r="M20" i="1"/>
  <c r="K34" i="1"/>
  <c r="O38" i="1"/>
  <c r="O30" i="1"/>
  <c r="P20" i="1"/>
  <c r="L20" i="1"/>
  <c r="H20" i="1"/>
  <c r="N20" i="1"/>
  <c r="J20" i="1"/>
  <c r="I38" i="1" l="1"/>
  <c r="G38" i="1"/>
  <c r="K30" i="1"/>
  <c r="I30" i="1"/>
  <c r="G30" i="1"/>
  <c r="G26" i="1"/>
  <c r="M21" i="1"/>
  <c r="M22" i="1" s="1"/>
  <c r="M25" i="1" s="1"/>
  <c r="J21" i="1"/>
  <c r="J22" i="1" s="1"/>
  <c r="J25" i="1" s="1"/>
  <c r="H21" i="1"/>
  <c r="H22" i="1" s="1"/>
  <c r="H25" i="1" s="1"/>
  <c r="P21" i="1"/>
  <c r="P22" i="1" s="1"/>
  <c r="P25" i="1" s="1"/>
  <c r="N21" i="1"/>
  <c r="N22" i="1" s="1"/>
  <c r="N25" i="1" s="1"/>
  <c r="L21" i="1"/>
  <c r="L22" i="1" s="1"/>
  <c r="L25" i="1" s="1"/>
  <c r="H26" i="1" l="1"/>
  <c r="I26" i="1" s="1"/>
  <c r="J26" i="1" s="1"/>
  <c r="K26" i="1" s="1"/>
  <c r="L26" i="1" s="1"/>
  <c r="M26" i="1" s="1"/>
  <c r="N26" i="1" s="1"/>
  <c r="O26" i="1" s="1"/>
  <c r="P26" i="1" s="1"/>
  <c r="M34" i="1"/>
  <c r="M38" i="1"/>
  <c r="M30" i="1"/>
  <c r="N38" i="1"/>
  <c r="N34" i="1"/>
  <c r="N30" i="1"/>
  <c r="L38" i="1"/>
  <c r="L34" i="1"/>
  <c r="L30" i="1"/>
  <c r="P38" i="1"/>
  <c r="P34" i="1"/>
  <c r="P30" i="1"/>
  <c r="H38" i="1"/>
  <c r="H34" i="1"/>
  <c r="H30" i="1"/>
  <c r="J38" i="1"/>
  <c r="J34" i="1"/>
  <c r="J30" i="1"/>
  <c r="Q34" i="1" l="1"/>
  <c r="F35" i="1" s="1"/>
  <c r="Q30" i="1"/>
  <c r="F31" i="1" s="1"/>
  <c r="Q38" i="1"/>
  <c r="D40" i="1" s="1"/>
</calcChain>
</file>

<file path=xl/sharedStrings.xml><?xml version="1.0" encoding="utf-8"?>
<sst xmlns="http://schemas.openxmlformats.org/spreadsheetml/2006/main" count="37" uniqueCount="32">
  <si>
    <t xml:space="preserve">Regneark for beregning av nåverdi og/eller intern rente. </t>
  </si>
  <si>
    <t>Verdier som må innsettes nedenfor er i fet kursiv.  Velg avskrivningsprinsipp.</t>
  </si>
  <si>
    <t>Internrente kan bestemmes ved å endre D37 til D40 = 0 (Raskest åbestemme ved "Goal seek")</t>
  </si>
  <si>
    <t>År ---&gt;</t>
  </si>
  <si>
    <t>Grunnl.data</t>
  </si>
  <si>
    <t>Investement</t>
  </si>
  <si>
    <t>working capital</t>
  </si>
  <si>
    <t>1)Constant depreciation rate 10%</t>
  </si>
  <si>
    <t>2)Amount depreciation 20%</t>
  </si>
  <si>
    <t>Depreciation Factor ,amount depreciation</t>
  </si>
  <si>
    <t>Industrial investment</t>
  </si>
  <si>
    <t>Working capital</t>
  </si>
  <si>
    <t>Recover of service capital</t>
  </si>
  <si>
    <t>Annual sale income</t>
  </si>
  <si>
    <t>Annual service expenses</t>
  </si>
  <si>
    <t>Brutto service result</t>
  </si>
  <si>
    <t>Depreciation</t>
  </si>
  <si>
    <t>Result before taxes</t>
  </si>
  <si>
    <t>Tax,Percentaje 28%</t>
  </si>
  <si>
    <t>Net profit</t>
  </si>
  <si>
    <t>Despreciation</t>
  </si>
  <si>
    <t>Net cash flow</t>
  </si>
  <si>
    <t>Accumulated cash flow</t>
  </si>
  <si>
    <t>Test1 :</t>
  </si>
  <si>
    <t>Discount factor at 10 %</t>
  </si>
  <si>
    <t>Discount NKS</t>
  </si>
  <si>
    <t>Current value</t>
  </si>
  <si>
    <t>Test 2:</t>
  </si>
  <si>
    <t>Discount factor at 20 %</t>
  </si>
  <si>
    <t>Discount factor at rentage</t>
  </si>
  <si>
    <t>Internal rent</t>
  </si>
  <si>
    <t>Goal seek:"Set cell d40 to 0 by changing cell d37"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</si>
</sst>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0"/>
      <color rgb="FF000000"/>
      <name val="Arial"/>
    </font>
    <font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3266D5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hair">
        <color rgb="FF000000"/>
      </left>
      <right style="hair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4" fillId="0" borderId="6" xfId="0" applyFont="1" applyBorder="1"/>
    <xf numFmtId="0" fontId="4" fillId="0" borderId="0" xfId="0" applyFont="1"/>
    <xf numFmtId="0" fontId="5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4" fontId="2" fillId="0" borderId="12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0" fontId="3" fillId="0" borderId="11" xfId="0" applyFont="1" applyBorder="1"/>
    <xf numFmtId="2" fontId="2" fillId="0" borderId="14" xfId="0" applyNumberFormat="1" applyFont="1" applyBorder="1"/>
    <xf numFmtId="2" fontId="2" fillId="0" borderId="12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/>
    <xf numFmtId="2" fontId="2" fillId="0" borderId="16" xfId="0" applyNumberFormat="1" applyFont="1" applyBorder="1"/>
    <xf numFmtId="0" fontId="2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21" xfId="0" applyFont="1" applyBorder="1"/>
    <xf numFmtId="0" fontId="2" fillId="0" borderId="20" xfId="0" applyFont="1" applyBorder="1"/>
    <xf numFmtId="2" fontId="2" fillId="0" borderId="22" xfId="0" applyNumberFormat="1" applyFont="1" applyBorder="1"/>
    <xf numFmtId="2" fontId="2" fillId="0" borderId="20" xfId="0" applyNumberFormat="1" applyFont="1" applyBorder="1"/>
    <xf numFmtId="0" fontId="2" fillId="0" borderId="22" xfId="0" applyFont="1" applyBorder="1"/>
    <xf numFmtId="164" fontId="2" fillId="0" borderId="0" xfId="0" applyNumberFormat="1" applyFont="1"/>
    <xf numFmtId="0" fontId="6" fillId="0" borderId="11" xfId="0" applyFont="1" applyBorder="1"/>
    <xf numFmtId="0" fontId="6" fillId="0" borderId="12" xfId="0" applyFont="1" applyBorder="1"/>
    <xf numFmtId="0" fontId="6" fillId="0" borderId="23" xfId="0" applyFont="1" applyBorder="1"/>
    <xf numFmtId="0" fontId="6" fillId="0" borderId="6" xfId="0" applyFont="1" applyBorder="1"/>
    <xf numFmtId="165" fontId="6" fillId="0" borderId="24" xfId="0" applyNumberFormat="1" applyFont="1" applyBorder="1" applyAlignment="1">
      <alignment horizontal="center"/>
    </xf>
    <xf numFmtId="0" fontId="6" fillId="0" borderId="24" xfId="0" applyFont="1" applyBorder="1"/>
    <xf numFmtId="0" fontId="6" fillId="0" borderId="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 cmpd="sng">
                <a:solidFill>
                  <a:srgbClr val="000080"/>
                </a:solidFill>
              </a:ln>
            </c:spPr>
          </c:marker>
          <c:xVal>
            <c:numRef>
              <c:f>'RENT-B~1'!$E$3:$Q$3</c:f>
              <c:numCache>
                <c:formatCode>General</c:formatCode>
                <c:ptCount val="13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xVal>
          <c:yVal>
            <c:numRef>
              <c:f>'RENT-B~1'!$E$26:$Q$26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-2055.1281922600001</c:v>
                </c:pt>
                <c:pt idx="2">
                  <c:v>-1579.0750020920002</c:v>
                </c:pt>
                <c:pt idx="3">
                  <c:v>-1124.9431793080003</c:v>
                </c:pt>
                <c:pt idx="4">
                  <c:v>-688.34845043120026</c:v>
                </c:pt>
                <c:pt idx="5">
                  <c:v>-265.78339668016031</c:v>
                </c:pt>
                <c:pt idx="6">
                  <c:v>145.55791697027166</c:v>
                </c:pt>
                <c:pt idx="7">
                  <c:v>547.92023854021727</c:v>
                </c:pt>
                <c:pt idx="8">
                  <c:v>943.09936644577374</c:v>
                </c:pt>
                <c:pt idx="9">
                  <c:v>1332.5319394198189</c:v>
                </c:pt>
                <c:pt idx="10">
                  <c:v>1717.3672684486551</c:v>
                </c:pt>
                <c:pt idx="11">
                  <c:v>2196.3880495813241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799328"/>
        <c:axId val="591800896"/>
      </c:scatterChart>
      <c:valAx>
        <c:axId val="59179932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800896"/>
        <c:crosses val="autoZero"/>
        <c:crossBetween val="midCat"/>
      </c:valAx>
      <c:valAx>
        <c:axId val="59180089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nb-NO"/>
          </a:p>
        </c:txPr>
        <c:crossAx val="591799328"/>
        <c:crosses val="autoZero"/>
        <c:crossBetween val="midCat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16</xdr:col>
      <xdr:colOff>152400</xdr:colOff>
      <xdr:row>75</xdr:row>
      <xdr:rowOff>38100</xdr:rowOff>
    </xdr:to>
    <xdr:graphicFrame macro="">
      <xdr:nvGraphicFramePr>
        <xdr:cNvPr id="2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9" workbookViewId="0">
      <selection activeCell="D40" sqref="D40"/>
    </sheetView>
  </sheetViews>
  <sheetFormatPr baseColWidth="10" defaultColWidth="17.28515625" defaultRowHeight="15" customHeight="1" x14ac:dyDescent="0.2"/>
  <cols>
    <col min="1" max="2" width="8.85546875" customWidth="1"/>
    <col min="3" max="4" width="13" customWidth="1"/>
    <col min="5" max="5" width="8.85546875" customWidth="1"/>
    <col min="6" max="6" width="10.7109375" customWidth="1"/>
    <col min="7" max="7" width="10.42578125" customWidth="1"/>
    <col min="8" max="8" width="13.140625" customWidth="1"/>
    <col min="9" max="9" width="10.28515625" customWidth="1"/>
    <col min="10" max="27" width="8.85546875" customWidth="1"/>
  </cols>
  <sheetData>
    <row r="1" spans="1:27" ht="18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thickBot="1" x14ac:dyDescent="0.25">
      <c r="A3" s="3"/>
      <c r="B3" s="4"/>
      <c r="C3" s="4" t="s">
        <v>3</v>
      </c>
      <c r="D3" s="5" t="s">
        <v>4</v>
      </c>
      <c r="E3" s="6">
        <v>-1</v>
      </c>
      <c r="F3" s="7">
        <v>0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8"/>
      <c r="R3" s="9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0" t="s">
        <v>5</v>
      </c>
      <c r="B4" s="11"/>
      <c r="C4" s="11"/>
      <c r="D4" s="54">
        <f>1957264945/10^6</f>
        <v>1957.2649449999999</v>
      </c>
      <c r="E4" s="12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0" t="s">
        <v>6</v>
      </c>
      <c r="B5" s="11"/>
      <c r="C5" s="11"/>
      <c r="D5" s="55">
        <f>97863247.26/10^6</f>
        <v>97.863247260000009</v>
      </c>
      <c r="E5" s="11"/>
      <c r="F5" s="14"/>
      <c r="G5" s="11"/>
      <c r="H5" s="11"/>
      <c r="I5" s="11"/>
      <c r="J5" s="11"/>
      <c r="K5" s="11"/>
      <c r="L5" s="11"/>
      <c r="M5" s="11"/>
      <c r="N5" s="11"/>
      <c r="O5" s="11"/>
      <c r="P5" s="11"/>
      <c r="Q5" s="1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" customHeight="1" x14ac:dyDescent="0.2">
      <c r="A6" s="15"/>
      <c r="B6" s="11"/>
      <c r="C6" s="11"/>
      <c r="D6" s="16"/>
      <c r="E6" s="11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1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2">
      <c r="A7" s="17" t="s">
        <v>7</v>
      </c>
      <c r="B7" s="18"/>
      <c r="C7" s="18"/>
      <c r="D7" s="16">
        <v>0</v>
      </c>
      <c r="E7" s="11"/>
      <c r="F7" s="14"/>
      <c r="G7" s="11"/>
      <c r="H7" s="11"/>
      <c r="I7" s="11"/>
      <c r="J7" s="11"/>
      <c r="K7" s="11"/>
      <c r="L7" s="11"/>
      <c r="M7" s="11"/>
      <c r="N7" s="11"/>
      <c r="O7" s="11"/>
      <c r="P7" s="11"/>
      <c r="Q7" s="1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2">
      <c r="A8" s="17" t="s">
        <v>8</v>
      </c>
      <c r="B8" s="18"/>
      <c r="C8" s="18"/>
      <c r="D8" s="16">
        <v>20</v>
      </c>
      <c r="E8" s="11"/>
      <c r="F8" s="19"/>
      <c r="G8" s="11"/>
      <c r="H8" s="11"/>
      <c r="I8" s="11"/>
      <c r="J8" s="11"/>
      <c r="K8" s="11"/>
      <c r="L8" s="11"/>
      <c r="M8" s="11"/>
      <c r="N8" s="11"/>
      <c r="O8" s="11"/>
      <c r="P8" s="11"/>
      <c r="Q8" s="1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2">
      <c r="A9" s="17"/>
      <c r="B9" s="18"/>
      <c r="C9" s="18"/>
      <c r="D9" s="16"/>
      <c r="E9" s="11"/>
      <c r="F9" s="19"/>
      <c r="G9" s="11"/>
      <c r="H9" s="11"/>
      <c r="I9" s="11"/>
      <c r="J9" s="11"/>
      <c r="K9" s="11"/>
      <c r="L9" s="11"/>
      <c r="M9" s="11"/>
      <c r="N9" s="11"/>
      <c r="O9" s="11"/>
      <c r="P9" s="11"/>
      <c r="Q9" s="1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">
      <c r="A10" s="20" t="s">
        <v>9</v>
      </c>
      <c r="B10" s="21"/>
      <c r="C10" s="21"/>
      <c r="D10" s="22"/>
      <c r="E10" s="21"/>
      <c r="F10" s="23"/>
      <c r="G10" s="21">
        <f t="shared" ref="G10:P10" si="0">($D$8/100)*(1-$D$8/100)^(G3-1)</f>
        <v>0.2</v>
      </c>
      <c r="H10" s="24">
        <f t="shared" si="0"/>
        <v>0.16000000000000003</v>
      </c>
      <c r="I10" s="24">
        <f t="shared" si="0"/>
        <v>0.12800000000000003</v>
      </c>
      <c r="J10" s="24">
        <f t="shared" si="0"/>
        <v>0.10240000000000003</v>
      </c>
      <c r="K10" s="24">
        <f t="shared" si="0"/>
        <v>8.1920000000000048E-2</v>
      </c>
      <c r="L10" s="24">
        <f t="shared" si="0"/>
        <v>6.5536000000000039E-2</v>
      </c>
      <c r="M10" s="24">
        <f t="shared" si="0"/>
        <v>5.2428800000000032E-2</v>
      </c>
      <c r="N10" s="24">
        <f t="shared" si="0"/>
        <v>4.1943040000000036E-2</v>
      </c>
      <c r="O10" s="24">
        <f t="shared" si="0"/>
        <v>3.355443200000003E-2</v>
      </c>
      <c r="P10" s="24">
        <f t="shared" si="0"/>
        <v>2.6843545600000025E-2</v>
      </c>
      <c r="Q10" s="2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">
      <c r="A11" s="15"/>
      <c r="B11" s="11"/>
      <c r="C11" s="11"/>
      <c r="D11" s="16"/>
      <c r="E11" s="11"/>
      <c r="F11" s="1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2">
      <c r="A12" s="15" t="s">
        <v>10</v>
      </c>
      <c r="B12" s="11"/>
      <c r="C12" s="11"/>
      <c r="D12" s="16"/>
      <c r="E12" s="11"/>
      <c r="F12" s="14">
        <f t="shared" ref="F12:F13" si="1">-D4</f>
        <v>-1957.2649449999999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2">
      <c r="A13" s="15" t="s">
        <v>11</v>
      </c>
      <c r="B13" s="11"/>
      <c r="C13" s="11"/>
      <c r="D13" s="16"/>
      <c r="E13" s="11"/>
      <c r="F13" s="14">
        <f t="shared" si="1"/>
        <v>-97.863247260000009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 x14ac:dyDescent="0.2">
      <c r="A14" s="20" t="s">
        <v>12</v>
      </c>
      <c r="B14" s="21"/>
      <c r="C14" s="21"/>
      <c r="D14" s="22"/>
      <c r="E14" s="21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>
        <f>D5</f>
        <v>97.863247260000009</v>
      </c>
      <c r="Q14" s="2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10" t="s">
        <v>13</v>
      </c>
      <c r="B15" s="11"/>
      <c r="C15" s="11"/>
      <c r="D15" s="55">
        <f>968441543.9/10^6</f>
        <v>968.44154389999994</v>
      </c>
      <c r="E15" s="11"/>
      <c r="F15" s="25"/>
      <c r="G15" s="26">
        <f>D15</f>
        <v>968.44154389999994</v>
      </c>
      <c r="H15" s="26">
        <f t="shared" ref="H15:P15" si="2">$D$15</f>
        <v>968.44154389999994</v>
      </c>
      <c r="I15" s="26">
        <f t="shared" si="2"/>
        <v>968.44154389999994</v>
      </c>
      <c r="J15" s="26">
        <f t="shared" si="2"/>
        <v>968.44154389999994</v>
      </c>
      <c r="K15" s="26">
        <f t="shared" si="2"/>
        <v>968.44154389999994</v>
      </c>
      <c r="L15" s="26">
        <f t="shared" si="2"/>
        <v>968.44154389999994</v>
      </c>
      <c r="M15" s="26">
        <f t="shared" si="2"/>
        <v>968.44154389999994</v>
      </c>
      <c r="N15" s="26">
        <f t="shared" si="2"/>
        <v>968.44154389999994</v>
      </c>
      <c r="O15" s="26">
        <f t="shared" si="2"/>
        <v>968.44154389999994</v>
      </c>
      <c r="P15" s="26">
        <f t="shared" si="2"/>
        <v>968.44154389999994</v>
      </c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7" t="s">
        <v>14</v>
      </c>
      <c r="B16" s="21"/>
      <c r="C16" s="21"/>
      <c r="D16" s="55">
        <f>459488275.5/10^6</f>
        <v>459.48827549999999</v>
      </c>
      <c r="E16" s="21"/>
      <c r="F16" s="28"/>
      <c r="G16" s="29">
        <f t="shared" ref="G16:P16" si="3">$D$16</f>
        <v>459.48827549999999</v>
      </c>
      <c r="H16" s="29">
        <f t="shared" si="3"/>
        <v>459.48827549999999</v>
      </c>
      <c r="I16" s="29">
        <f t="shared" si="3"/>
        <v>459.48827549999999</v>
      </c>
      <c r="J16" s="29">
        <f t="shared" si="3"/>
        <v>459.48827549999999</v>
      </c>
      <c r="K16" s="29">
        <f t="shared" si="3"/>
        <v>459.48827549999999</v>
      </c>
      <c r="L16" s="29">
        <f t="shared" si="3"/>
        <v>459.48827549999999</v>
      </c>
      <c r="M16" s="29">
        <f t="shared" si="3"/>
        <v>459.48827549999999</v>
      </c>
      <c r="N16" s="29">
        <f t="shared" si="3"/>
        <v>459.48827549999999</v>
      </c>
      <c r="O16" s="29">
        <f t="shared" si="3"/>
        <v>459.48827549999999</v>
      </c>
      <c r="P16" s="29">
        <f t="shared" si="3"/>
        <v>459.48827549999999</v>
      </c>
      <c r="Q16" s="2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 x14ac:dyDescent="0.2">
      <c r="A17" s="15" t="s">
        <v>15</v>
      </c>
      <c r="B17" s="11"/>
      <c r="C17" s="11"/>
      <c r="D17" s="16"/>
      <c r="E17" s="11"/>
      <c r="F17" s="25"/>
      <c r="G17" s="26">
        <f t="shared" ref="G17:P17" si="4">G15-G16</f>
        <v>508.95326839999996</v>
      </c>
      <c r="H17" s="26">
        <f t="shared" si="4"/>
        <v>508.95326839999996</v>
      </c>
      <c r="I17" s="26">
        <f t="shared" si="4"/>
        <v>508.95326839999996</v>
      </c>
      <c r="J17" s="26">
        <f t="shared" si="4"/>
        <v>508.95326839999996</v>
      </c>
      <c r="K17" s="26">
        <f t="shared" si="4"/>
        <v>508.95326839999996</v>
      </c>
      <c r="L17" s="26">
        <f t="shared" si="4"/>
        <v>508.95326839999996</v>
      </c>
      <c r="M17" s="26">
        <f t="shared" si="4"/>
        <v>508.95326839999996</v>
      </c>
      <c r="N17" s="26">
        <f t="shared" si="4"/>
        <v>508.95326839999996</v>
      </c>
      <c r="O17" s="26">
        <f t="shared" si="4"/>
        <v>508.95326839999996</v>
      </c>
      <c r="P17" s="26">
        <f t="shared" si="4"/>
        <v>508.95326839999996</v>
      </c>
      <c r="Q17" s="14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2">
      <c r="A18" s="15"/>
      <c r="B18" s="11"/>
      <c r="C18" s="11"/>
      <c r="D18" s="16"/>
      <c r="E18" s="11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2">
      <c r="A19" s="20" t="s">
        <v>16</v>
      </c>
      <c r="B19" s="21"/>
      <c r="C19" s="21"/>
      <c r="D19" s="22"/>
      <c r="E19" s="21"/>
      <c r="F19" s="28"/>
      <c r="G19" s="29">
        <f t="shared" ref="G19:P19" si="5">-$F$12*G10+$D$4*$D$7/100</f>
        <v>391.452989</v>
      </c>
      <c r="H19" s="29">
        <f t="shared" si="5"/>
        <v>313.16239120000006</v>
      </c>
      <c r="I19" s="29">
        <f t="shared" si="5"/>
        <v>250.52991296000005</v>
      </c>
      <c r="J19" s="29">
        <f t="shared" si="5"/>
        <v>200.42393036800004</v>
      </c>
      <c r="K19" s="29">
        <f t="shared" si="5"/>
        <v>160.33914429440009</v>
      </c>
      <c r="L19" s="29">
        <f t="shared" si="5"/>
        <v>128.27131543552008</v>
      </c>
      <c r="M19" s="29">
        <f t="shared" si="5"/>
        <v>102.61705234841605</v>
      </c>
      <c r="N19" s="29">
        <f t="shared" si="5"/>
        <v>82.093641878732868</v>
      </c>
      <c r="O19" s="29">
        <f t="shared" si="5"/>
        <v>65.6749135029863</v>
      </c>
      <c r="P19" s="29">
        <f t="shared" si="5"/>
        <v>52.539930802389037</v>
      </c>
      <c r="Q19" s="2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2">
      <c r="A20" s="15" t="s">
        <v>17</v>
      </c>
      <c r="B20" s="11"/>
      <c r="C20" s="11"/>
      <c r="D20" s="16"/>
      <c r="E20" s="11"/>
      <c r="F20" s="25"/>
      <c r="G20" s="26">
        <f t="shared" ref="G20:P20" si="6">G17-G19</f>
        <v>117.50027939999995</v>
      </c>
      <c r="H20" s="26">
        <f t="shared" si="6"/>
        <v>195.7908771999999</v>
      </c>
      <c r="I20" s="26">
        <f t="shared" si="6"/>
        <v>258.42335543999991</v>
      </c>
      <c r="J20" s="26">
        <f t="shared" si="6"/>
        <v>308.52933803199994</v>
      </c>
      <c r="K20" s="26">
        <f t="shared" si="6"/>
        <v>348.6141241055999</v>
      </c>
      <c r="L20" s="26">
        <f t="shared" si="6"/>
        <v>380.68195296447988</v>
      </c>
      <c r="M20" s="26">
        <f t="shared" si="6"/>
        <v>406.3362160515839</v>
      </c>
      <c r="N20" s="26">
        <f t="shared" si="6"/>
        <v>426.8596265212671</v>
      </c>
      <c r="O20" s="26">
        <f t="shared" si="6"/>
        <v>443.27835489701363</v>
      </c>
      <c r="P20" s="26">
        <f t="shared" si="6"/>
        <v>456.41333759761091</v>
      </c>
      <c r="Q20" s="1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2">
      <c r="A21" s="20" t="s">
        <v>18</v>
      </c>
      <c r="B21" s="21"/>
      <c r="C21" s="21"/>
      <c r="D21" s="22">
        <v>28</v>
      </c>
      <c r="E21" s="21"/>
      <c r="F21" s="28"/>
      <c r="G21" s="29">
        <f t="shared" ref="G21:P21" si="7">IF(G20&gt;=0,G20*($D$21/100),0)</f>
        <v>32.900078231999991</v>
      </c>
      <c r="H21" s="29">
        <f t="shared" si="7"/>
        <v>54.821445615999977</v>
      </c>
      <c r="I21" s="29">
        <f t="shared" si="7"/>
        <v>72.35853952319998</v>
      </c>
      <c r="J21" s="29">
        <f t="shared" si="7"/>
        <v>86.388214648959988</v>
      </c>
      <c r="K21" s="29">
        <f t="shared" si="7"/>
        <v>97.611954749567985</v>
      </c>
      <c r="L21" s="29">
        <f t="shared" si="7"/>
        <v>106.59094683005438</v>
      </c>
      <c r="M21" s="29">
        <f t="shared" si="7"/>
        <v>113.7741404944435</v>
      </c>
      <c r="N21" s="29">
        <f t="shared" si="7"/>
        <v>119.5206954259548</v>
      </c>
      <c r="O21" s="29">
        <f t="shared" si="7"/>
        <v>124.11793937116383</v>
      </c>
      <c r="P21" s="29">
        <f t="shared" si="7"/>
        <v>127.79573452733106</v>
      </c>
      <c r="Q21" s="2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2">
      <c r="A22" s="15" t="s">
        <v>19</v>
      </c>
      <c r="B22" s="11"/>
      <c r="C22" s="11"/>
      <c r="D22" s="16"/>
      <c r="E22" s="11"/>
      <c r="F22" s="25"/>
      <c r="G22" s="26">
        <f t="shared" ref="G22:P22" si="8">G20-G21</f>
        <v>84.600201167999955</v>
      </c>
      <c r="H22" s="26">
        <f t="shared" si="8"/>
        <v>140.96943158399992</v>
      </c>
      <c r="I22" s="26">
        <f t="shared" si="8"/>
        <v>186.06481591679994</v>
      </c>
      <c r="J22" s="26">
        <f t="shared" si="8"/>
        <v>222.14112338303994</v>
      </c>
      <c r="K22" s="26">
        <f t="shared" si="8"/>
        <v>251.00216935603191</v>
      </c>
      <c r="L22" s="26">
        <f t="shared" si="8"/>
        <v>274.09100613442547</v>
      </c>
      <c r="M22" s="26">
        <f t="shared" si="8"/>
        <v>292.56207555714042</v>
      </c>
      <c r="N22" s="26">
        <f t="shared" si="8"/>
        <v>307.33893109531232</v>
      </c>
      <c r="O22" s="26">
        <f t="shared" si="8"/>
        <v>319.16041552584977</v>
      </c>
      <c r="P22" s="26">
        <f t="shared" si="8"/>
        <v>328.61760307027987</v>
      </c>
      <c r="Q22" s="1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2">
      <c r="A23" s="15"/>
      <c r="B23" s="11"/>
      <c r="C23" s="11"/>
      <c r="D23" s="16"/>
      <c r="E23" s="11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">
      <c r="A24" s="20" t="s">
        <v>20</v>
      </c>
      <c r="B24" s="21"/>
      <c r="C24" s="21"/>
      <c r="D24" s="22"/>
      <c r="E24" s="21"/>
      <c r="F24" s="28"/>
      <c r="G24" s="29">
        <f t="shared" ref="G24:P24" si="9">G19</f>
        <v>391.452989</v>
      </c>
      <c r="H24" s="29">
        <f t="shared" si="9"/>
        <v>313.16239120000006</v>
      </c>
      <c r="I24" s="29">
        <f t="shared" si="9"/>
        <v>250.52991296000005</v>
      </c>
      <c r="J24" s="29">
        <f t="shared" si="9"/>
        <v>200.42393036800004</v>
      </c>
      <c r="K24" s="29">
        <f t="shared" si="9"/>
        <v>160.33914429440009</v>
      </c>
      <c r="L24" s="29">
        <f t="shared" si="9"/>
        <v>128.27131543552008</v>
      </c>
      <c r="M24" s="29">
        <f t="shared" si="9"/>
        <v>102.61705234841605</v>
      </c>
      <c r="N24" s="29">
        <f t="shared" si="9"/>
        <v>82.093641878732868</v>
      </c>
      <c r="O24" s="29">
        <f t="shared" si="9"/>
        <v>65.6749135029863</v>
      </c>
      <c r="P24" s="29">
        <f t="shared" si="9"/>
        <v>52.539930802389037</v>
      </c>
      <c r="Q24" s="2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2">
      <c r="A25" s="30" t="s">
        <v>21</v>
      </c>
      <c r="B25" s="31"/>
      <c r="C25" s="31"/>
      <c r="D25" s="32"/>
      <c r="E25" s="31"/>
      <c r="F25" s="33">
        <f>F12+F21</f>
        <v>-1957.2649449999999</v>
      </c>
      <c r="G25" s="34">
        <f t="shared" ref="G25:P25" si="10">G22+G24</f>
        <v>476.05319016799996</v>
      </c>
      <c r="H25" s="34">
        <f t="shared" si="10"/>
        <v>454.13182278399995</v>
      </c>
      <c r="I25" s="34">
        <f t="shared" si="10"/>
        <v>436.59472887679999</v>
      </c>
      <c r="J25" s="34">
        <f t="shared" si="10"/>
        <v>422.56505375103995</v>
      </c>
      <c r="K25" s="34">
        <f t="shared" si="10"/>
        <v>411.34131365043197</v>
      </c>
      <c r="L25" s="34">
        <f t="shared" si="10"/>
        <v>402.36232156994555</v>
      </c>
      <c r="M25" s="34">
        <f t="shared" si="10"/>
        <v>395.17912790555647</v>
      </c>
      <c r="N25" s="34">
        <f t="shared" si="10"/>
        <v>389.43257297404517</v>
      </c>
      <c r="O25" s="34">
        <f t="shared" si="10"/>
        <v>384.8353290288361</v>
      </c>
      <c r="P25" s="34">
        <f t="shared" si="10"/>
        <v>381.15753387266892</v>
      </c>
      <c r="Q25" s="35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2">
      <c r="A26" s="36" t="s">
        <v>22</v>
      </c>
      <c r="B26" s="37" t="s">
        <v>21</v>
      </c>
      <c r="C26" s="37"/>
      <c r="D26" s="38"/>
      <c r="E26" s="39">
        <v>0</v>
      </c>
      <c r="F26" s="40">
        <f>(F12+F13)</f>
        <v>-2055.1281922600001</v>
      </c>
      <c r="G26" s="41">
        <f t="shared" ref="G26:O26" si="11">F26+G25</f>
        <v>-1579.0750020920002</v>
      </c>
      <c r="H26" s="41">
        <f t="shared" si="11"/>
        <v>-1124.9431793080003</v>
      </c>
      <c r="I26" s="41">
        <f t="shared" si="11"/>
        <v>-688.34845043120026</v>
      </c>
      <c r="J26" s="41">
        <f t="shared" si="11"/>
        <v>-265.78339668016031</v>
      </c>
      <c r="K26" s="41">
        <f t="shared" si="11"/>
        <v>145.55791697027166</v>
      </c>
      <c r="L26" s="41">
        <f t="shared" si="11"/>
        <v>547.92023854021727</v>
      </c>
      <c r="M26" s="41">
        <f t="shared" si="11"/>
        <v>943.09936644577374</v>
      </c>
      <c r="N26" s="41">
        <f t="shared" si="11"/>
        <v>1332.5319394198189</v>
      </c>
      <c r="O26" s="41">
        <f t="shared" si="11"/>
        <v>1717.3672684486551</v>
      </c>
      <c r="P26" s="41">
        <f>O26+P25+P14</f>
        <v>2196.3880495813241</v>
      </c>
      <c r="Q26" s="4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2">
      <c r="A27" s="15"/>
      <c r="B27" s="11"/>
      <c r="C27" s="11"/>
      <c r="D27" s="16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26"/>
      <c r="Q27" s="14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2">
      <c r="A28" s="15" t="s">
        <v>23</v>
      </c>
      <c r="B28" s="11"/>
      <c r="C28" s="11"/>
      <c r="D28" s="16"/>
      <c r="E28" s="11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26"/>
      <c r="Q28" s="14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2">
      <c r="A29" s="15" t="s">
        <v>24</v>
      </c>
      <c r="B29" s="11"/>
      <c r="C29" s="11"/>
      <c r="D29" s="16"/>
      <c r="E29" s="11"/>
      <c r="F29" s="14">
        <f t="shared" ref="F29:P29" si="12">1/1.1^F3</f>
        <v>1</v>
      </c>
      <c r="G29" s="43">
        <f t="shared" si="12"/>
        <v>0.90909090909090906</v>
      </c>
      <c r="H29" s="43">
        <f t="shared" si="12"/>
        <v>0.82644628099173545</v>
      </c>
      <c r="I29" s="43">
        <f t="shared" si="12"/>
        <v>0.75131480090157754</v>
      </c>
      <c r="J29" s="43">
        <f t="shared" si="12"/>
        <v>0.68301345536507052</v>
      </c>
      <c r="K29" s="43">
        <f t="shared" si="12"/>
        <v>0.62092132305915493</v>
      </c>
      <c r="L29" s="43">
        <f t="shared" si="12"/>
        <v>0.56447393005377722</v>
      </c>
      <c r="M29" s="43">
        <f t="shared" si="12"/>
        <v>0.51315811823070645</v>
      </c>
      <c r="N29" s="43">
        <f t="shared" si="12"/>
        <v>0.46650738020973315</v>
      </c>
      <c r="O29" s="43">
        <f t="shared" si="12"/>
        <v>0.42409761837248466</v>
      </c>
      <c r="P29" s="43">
        <f t="shared" si="12"/>
        <v>0.38554328942953148</v>
      </c>
      <c r="Q29" s="14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2">
      <c r="A30" s="15" t="s">
        <v>25</v>
      </c>
      <c r="B30" s="11"/>
      <c r="C30" s="11"/>
      <c r="D30" s="16"/>
      <c r="E30" s="11"/>
      <c r="F30" s="14">
        <f t="shared" ref="F30:P30" si="13">F25*F29</f>
        <v>-1957.2649449999999</v>
      </c>
      <c r="G30" s="26">
        <f t="shared" si="13"/>
        <v>432.7756274254545</v>
      </c>
      <c r="H30" s="26">
        <f t="shared" si="13"/>
        <v>375.31555601983462</v>
      </c>
      <c r="I30" s="26">
        <f t="shared" si="13"/>
        <v>328.0200818007512</v>
      </c>
      <c r="J30" s="26">
        <f t="shared" si="13"/>
        <v>288.61761747902455</v>
      </c>
      <c r="K30" s="26">
        <f t="shared" si="13"/>
        <v>255.41059270071705</v>
      </c>
      <c r="L30" s="26">
        <f t="shared" si="13"/>
        <v>227.12304096214885</v>
      </c>
      <c r="M30" s="26">
        <f t="shared" si="13"/>
        <v>202.78937764006702</v>
      </c>
      <c r="N30" s="26">
        <f t="shared" si="13"/>
        <v>181.67316938645754</v>
      </c>
      <c r="O30" s="26">
        <f t="shared" si="13"/>
        <v>163.20774650672089</v>
      </c>
      <c r="P30" s="26">
        <f t="shared" si="13"/>
        <v>146.95272940011685</v>
      </c>
      <c r="Q30" s="25">
        <f>SUM(F30:P30)</f>
        <v>644.62059432129308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2">
      <c r="A31" s="44" t="s">
        <v>26</v>
      </c>
      <c r="B31" s="45"/>
      <c r="C31" s="21"/>
      <c r="D31" s="22"/>
      <c r="E31" s="21"/>
      <c r="F31" s="28">
        <f>Q30</f>
        <v>644.62059432129308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2">
      <c r="A32" s="15" t="s">
        <v>27</v>
      </c>
      <c r="B32" s="11"/>
      <c r="C32" s="11"/>
      <c r="D32" s="16"/>
      <c r="E32" s="11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4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2">
      <c r="A33" s="15" t="s">
        <v>28</v>
      </c>
      <c r="B33" s="11"/>
      <c r="C33" s="11"/>
      <c r="D33" s="16"/>
      <c r="E33" s="11"/>
      <c r="F33" s="14">
        <f t="shared" ref="F33:P33" si="14">1/1.2^F3</f>
        <v>1</v>
      </c>
      <c r="G33" s="43">
        <f t="shared" si="14"/>
        <v>0.83333333333333337</v>
      </c>
      <c r="H33" s="43">
        <f t="shared" si="14"/>
        <v>0.69444444444444442</v>
      </c>
      <c r="I33" s="43">
        <f t="shared" si="14"/>
        <v>0.57870370370370372</v>
      </c>
      <c r="J33" s="43">
        <f t="shared" si="14"/>
        <v>0.48225308641975312</v>
      </c>
      <c r="K33" s="43">
        <f t="shared" si="14"/>
        <v>0.4018775720164609</v>
      </c>
      <c r="L33" s="43">
        <f t="shared" si="14"/>
        <v>0.33489797668038412</v>
      </c>
      <c r="M33" s="43">
        <f t="shared" si="14"/>
        <v>0.27908164723365342</v>
      </c>
      <c r="N33" s="43">
        <f t="shared" si="14"/>
        <v>0.23256803936137788</v>
      </c>
      <c r="O33" s="43">
        <f t="shared" si="14"/>
        <v>0.1938066994678149</v>
      </c>
      <c r="P33" s="43">
        <f t="shared" si="14"/>
        <v>0.16150558288984573</v>
      </c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2">
      <c r="A34" s="15" t="s">
        <v>25</v>
      </c>
      <c r="B34" s="11"/>
      <c r="C34" s="11"/>
      <c r="D34" s="16"/>
      <c r="E34" s="11"/>
      <c r="F34" s="14">
        <f t="shared" ref="F34:P34" si="15">F25*F33</f>
        <v>-1957.2649449999999</v>
      </c>
      <c r="G34" s="26">
        <f t="shared" si="15"/>
        <v>396.71099180666664</v>
      </c>
      <c r="H34" s="26">
        <f t="shared" si="15"/>
        <v>315.36932137777774</v>
      </c>
      <c r="I34" s="26">
        <f t="shared" si="15"/>
        <v>252.65898661851853</v>
      </c>
      <c r="J34" s="26">
        <f t="shared" si="15"/>
        <v>203.78330138456789</v>
      </c>
      <c r="K34" s="26">
        <f t="shared" si="15"/>
        <v>165.3088483998971</v>
      </c>
      <c r="L34" s="26">
        <f t="shared" si="15"/>
        <v>134.75032738619683</v>
      </c>
      <c r="M34" s="26">
        <f t="shared" si="15"/>
        <v>110.28724196824132</v>
      </c>
      <c r="N34" s="26">
        <f t="shared" si="15"/>
        <v>90.569569960030407</v>
      </c>
      <c r="O34" s="26">
        <f t="shared" si="15"/>
        <v>74.583664957689294</v>
      </c>
      <c r="P34" s="26">
        <f t="shared" si="15"/>
        <v>61.559069680961514</v>
      </c>
      <c r="Q34" s="25">
        <f>SUM(F34:P34)</f>
        <v>-151.68362145945258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2">
      <c r="A35" s="36" t="s">
        <v>26</v>
      </c>
      <c r="B35" s="39"/>
      <c r="C35" s="39"/>
      <c r="D35" s="38"/>
      <c r="E35" s="39"/>
      <c r="F35" s="40">
        <f>Q34</f>
        <v>-151.68362145945258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2">
      <c r="A36" s="15"/>
      <c r="B36" s="11"/>
      <c r="C36" s="11"/>
      <c r="D36" s="11"/>
      <c r="E36" s="11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2">
      <c r="A37" s="10" t="s">
        <v>29</v>
      </c>
      <c r="B37" s="11"/>
      <c r="C37" s="11"/>
      <c r="D37" s="46">
        <v>17.578893829604993</v>
      </c>
      <c r="E37" s="11"/>
      <c r="F37" s="14">
        <f t="shared" ref="F37:P37" si="16">1/(1+($D$37/100))^F3</f>
        <v>1</v>
      </c>
      <c r="G37" s="43">
        <f t="shared" si="16"/>
        <v>0.85049277759765041</v>
      </c>
      <c r="H37" s="43">
        <f t="shared" si="16"/>
        <v>0.7233379647457665</v>
      </c>
      <c r="I37" s="43">
        <f t="shared" si="16"/>
        <v>0.6151937147784583</v>
      </c>
      <c r="J37" s="43">
        <f t="shared" si="16"/>
        <v>0.52321781124254774</v>
      </c>
      <c r="K37" s="43">
        <f t="shared" si="16"/>
        <v>0.44499296957223761</v>
      </c>
      <c r="L37" s="43">
        <f t="shared" si="16"/>
        <v>0.37846330670291911</v>
      </c>
      <c r="M37" s="43">
        <f t="shared" si="16"/>
        <v>0.32188030893655711</v>
      </c>
      <c r="N37" s="43">
        <f t="shared" si="16"/>
        <v>0.27375687800144233</v>
      </c>
      <c r="O37" s="43">
        <f t="shared" si="16"/>
        <v>0.23282824755790782</v>
      </c>
      <c r="P37" s="43">
        <f t="shared" si="16"/>
        <v>0.19801874296871841</v>
      </c>
      <c r="Q37" s="1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 thickBot="1" x14ac:dyDescent="0.25">
      <c r="A38" s="15" t="s">
        <v>25</v>
      </c>
      <c r="B38" s="11"/>
      <c r="C38" s="11"/>
      <c r="D38" s="11"/>
      <c r="E38" s="11"/>
      <c r="F38" s="14">
        <f t="shared" ref="F38:P38" si="17">F25*F37</f>
        <v>-1957.2649449999999</v>
      </c>
      <c r="G38" s="26">
        <f t="shared" si="17"/>
        <v>404.87979999020479</v>
      </c>
      <c r="H38" s="26">
        <f t="shared" si="17"/>
        <v>328.49078841886364</v>
      </c>
      <c r="I38" s="26">
        <f t="shared" si="17"/>
        <v>268.59033311041242</v>
      </c>
      <c r="J38" s="26">
        <f t="shared" si="17"/>
        <v>221.09356253120865</v>
      </c>
      <c r="K38" s="26">
        <f t="shared" si="17"/>
        <v>183.04399266905091</v>
      </c>
      <c r="L38" s="26">
        <f t="shared" si="17"/>
        <v>152.27937471402487</v>
      </c>
      <c r="M38" s="26">
        <f t="shared" si="17"/>
        <v>127.20037977551974</v>
      </c>
      <c r="N38" s="26">
        <f t="shared" si="17"/>
        <v>106.60984536944348</v>
      </c>
      <c r="O38" s="26">
        <f t="shared" si="17"/>
        <v>89.600535256154757</v>
      </c>
      <c r="P38" s="26">
        <f t="shared" si="17"/>
        <v>75.476335730522607</v>
      </c>
      <c r="Q38" s="14">
        <f>SUM(F38:P38)</f>
        <v>2.5654061914792692E-6</v>
      </c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thickTop="1" thickBot="1" x14ac:dyDescent="0.25">
      <c r="A39" s="47" t="s">
        <v>30</v>
      </c>
      <c r="B39" s="11"/>
      <c r="C39" s="11"/>
      <c r="D39" s="48">
        <v>18.920000000000002</v>
      </c>
      <c r="E39" s="11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thickTop="1" thickBot="1" x14ac:dyDescent="0.25">
      <c r="A40" s="47" t="s">
        <v>26</v>
      </c>
      <c r="B40" s="11"/>
      <c r="C40" s="11"/>
      <c r="D40" s="49">
        <f>Q38</f>
        <v>2.5654061914792692E-6</v>
      </c>
      <c r="E40" s="11"/>
      <c r="F40" s="50" t="s">
        <v>31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4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51"/>
      <c r="B41" s="52"/>
      <c r="C41" s="52"/>
      <c r="D41" s="52"/>
      <c r="E41" s="52"/>
      <c r="F41" s="53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RENT-B~1</vt:lpstr>
      <vt:lpstr>'RENT-B~1'!solver_adj</vt:lpstr>
      <vt:lpstr>'RENT-B~1'!solver_opt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dcterms:created xsi:type="dcterms:W3CDTF">2016-11-15T20:44:37Z</dcterms:created>
  <dcterms:modified xsi:type="dcterms:W3CDTF">2016-11-15T21:44:10Z</dcterms:modified>
</cp:coreProperties>
</file>